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20" windowWidth="28440" windowHeight="12195" activeTab="1"/>
  </bookViews>
  <sheets>
    <sheet name="Recoil Stats (read only)" sheetId="9" r:id="rId1"/>
    <sheet name="Recoil Stats (calculations)" sheetId="10" r:id="rId2"/>
    <sheet name="Cyclone Path" sheetId="13" r:id="rId3"/>
  </sheets>
  <calcPr calcId="144525"/>
</workbook>
</file>

<file path=xl/calcChain.xml><?xml version="1.0" encoding="utf-8"?>
<calcChain xmlns="http://schemas.openxmlformats.org/spreadsheetml/2006/main">
  <c r="Y75" i="10" l="1"/>
  <c r="Y58" i="10"/>
  <c r="Y45" i="10"/>
  <c r="Y41" i="10"/>
  <c r="Y22" i="10"/>
  <c r="Y21" i="10"/>
  <c r="Y17" i="10"/>
  <c r="Y11" i="10"/>
  <c r="Y6" i="10"/>
  <c r="W17" i="10"/>
  <c r="H11" i="13" l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10" i="13"/>
  <c r="H9" i="13"/>
  <c r="H8" i="13"/>
  <c r="H7" i="13"/>
  <c r="H6" i="13"/>
  <c r="H5" i="13"/>
  <c r="H4" i="13"/>
  <c r="H3" i="13"/>
  <c r="J34" i="13"/>
  <c r="J33" i="13"/>
  <c r="J31" i="13"/>
  <c r="I29" i="13"/>
  <c r="G29" i="13"/>
  <c r="G28" i="13"/>
  <c r="G27" i="13"/>
  <c r="F29" i="13"/>
  <c r="F28" i="13"/>
  <c r="F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J9" i="13"/>
  <c r="J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X68" i="10"/>
  <c r="X67" i="10"/>
  <c r="X41" i="10"/>
  <c r="X45" i="10"/>
  <c r="X58" i="10"/>
  <c r="X75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" i="10"/>
  <c r="U6" i="10"/>
  <c r="U10" i="10"/>
  <c r="U14" i="10"/>
  <c r="U18" i="10"/>
  <c r="U22" i="10"/>
  <c r="U26" i="10"/>
  <c r="U30" i="10"/>
  <c r="U34" i="10"/>
  <c r="U38" i="10"/>
  <c r="U42" i="10"/>
  <c r="U46" i="10"/>
  <c r="U50" i="10"/>
  <c r="U54" i="10"/>
  <c r="U59" i="10"/>
  <c r="U63" i="10"/>
  <c r="U68" i="10"/>
  <c r="U72" i="10"/>
  <c r="V72" i="10" s="1"/>
  <c r="U76" i="10"/>
  <c r="V76" i="10" s="1"/>
  <c r="V68" i="10"/>
  <c r="V63" i="10"/>
  <c r="V59" i="10"/>
  <c r="V54" i="10"/>
  <c r="V50" i="10"/>
  <c r="V46" i="10"/>
  <c r="V42" i="10"/>
  <c r="V38" i="10"/>
  <c r="V34" i="10"/>
  <c r="V30" i="10"/>
  <c r="V26" i="10"/>
  <c r="V22" i="10"/>
  <c r="X22" i="10" s="1"/>
  <c r="V18" i="10"/>
  <c r="V14" i="10"/>
  <c r="V10" i="10"/>
  <c r="V6" i="10"/>
  <c r="X6" i="10" s="1"/>
  <c r="U3" i="10"/>
  <c r="Q78" i="10"/>
  <c r="P78" i="10"/>
  <c r="Q77" i="10"/>
  <c r="P77" i="10"/>
  <c r="Q76" i="10"/>
  <c r="P76" i="10"/>
  <c r="Q75" i="10"/>
  <c r="P75" i="10"/>
  <c r="Q74" i="10"/>
  <c r="P74" i="10"/>
  <c r="Q73" i="10"/>
  <c r="P73" i="10"/>
  <c r="Q72" i="10"/>
  <c r="P72" i="10"/>
  <c r="Q71" i="10"/>
  <c r="P71" i="10"/>
  <c r="Q70" i="10"/>
  <c r="P70" i="10"/>
  <c r="Q69" i="10"/>
  <c r="P69" i="10"/>
  <c r="Q68" i="10"/>
  <c r="P68" i="10"/>
  <c r="Q67" i="10"/>
  <c r="P67" i="10"/>
  <c r="Q65" i="10"/>
  <c r="P65" i="10"/>
  <c r="Q64" i="10"/>
  <c r="P64" i="10"/>
  <c r="Q63" i="10"/>
  <c r="P63" i="10"/>
  <c r="Q62" i="10"/>
  <c r="P62" i="10"/>
  <c r="Q61" i="10"/>
  <c r="P61" i="10"/>
  <c r="Q60" i="10"/>
  <c r="P60" i="10"/>
  <c r="Q59" i="10"/>
  <c r="P59" i="10"/>
  <c r="Q58" i="10"/>
  <c r="P58" i="10"/>
  <c r="Q57" i="10"/>
  <c r="P57" i="10"/>
  <c r="Q55" i="10"/>
  <c r="P55" i="10"/>
  <c r="Q54" i="10"/>
  <c r="P54" i="10"/>
  <c r="Q53" i="10"/>
  <c r="P53" i="10"/>
  <c r="Q52" i="10"/>
  <c r="P52" i="10"/>
  <c r="Q51" i="10"/>
  <c r="P51" i="10"/>
  <c r="Q50" i="10"/>
  <c r="P50" i="10"/>
  <c r="Q49" i="10"/>
  <c r="P49" i="10"/>
  <c r="Q48" i="10"/>
  <c r="P48" i="10"/>
  <c r="Q47" i="10"/>
  <c r="P47" i="10"/>
  <c r="Q46" i="10"/>
  <c r="P46" i="10"/>
  <c r="Q45" i="10"/>
  <c r="P45" i="10"/>
  <c r="Q44" i="10"/>
  <c r="P44" i="10"/>
  <c r="Q43" i="10"/>
  <c r="P43" i="10"/>
  <c r="Q42" i="10"/>
  <c r="P42" i="10"/>
  <c r="Q41" i="10"/>
  <c r="P41" i="10"/>
  <c r="Q40" i="10"/>
  <c r="P40" i="10"/>
  <c r="Q39" i="10"/>
  <c r="P39" i="10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Q3" i="10"/>
  <c r="P3" i="10"/>
  <c r="T78" i="10"/>
  <c r="U78" i="10" s="1"/>
  <c r="S78" i="10"/>
  <c r="V78" i="10" s="1"/>
  <c r="R78" i="10"/>
  <c r="S77" i="10"/>
  <c r="R77" i="10"/>
  <c r="S76" i="10"/>
  <c r="R76" i="10"/>
  <c r="S75" i="10"/>
  <c r="R75" i="10"/>
  <c r="S74" i="10"/>
  <c r="V74" i="10" s="1"/>
  <c r="R74" i="10"/>
  <c r="S73" i="10"/>
  <c r="R73" i="10"/>
  <c r="S72" i="10"/>
  <c r="R72" i="10"/>
  <c r="S71" i="10"/>
  <c r="R71" i="10"/>
  <c r="S70" i="10"/>
  <c r="V70" i="10" s="1"/>
  <c r="R70" i="10"/>
  <c r="S69" i="10"/>
  <c r="R69" i="10"/>
  <c r="S68" i="10"/>
  <c r="R68" i="10"/>
  <c r="S67" i="10"/>
  <c r="R67" i="10"/>
  <c r="S65" i="10"/>
  <c r="V65" i="10" s="1"/>
  <c r="R65" i="10"/>
  <c r="S64" i="10"/>
  <c r="R64" i="10"/>
  <c r="S63" i="10"/>
  <c r="R63" i="10"/>
  <c r="S62" i="10"/>
  <c r="R62" i="10"/>
  <c r="S61" i="10"/>
  <c r="V61" i="10" s="1"/>
  <c r="R61" i="10"/>
  <c r="S60" i="10"/>
  <c r="R60" i="10"/>
  <c r="S59" i="10"/>
  <c r="R59" i="10"/>
  <c r="S58" i="10"/>
  <c r="R58" i="10"/>
  <c r="S57" i="10"/>
  <c r="V57" i="10" s="1"/>
  <c r="R57" i="10"/>
  <c r="S55" i="10"/>
  <c r="R55" i="10"/>
  <c r="S54" i="10"/>
  <c r="R54" i="10"/>
  <c r="S53" i="10"/>
  <c r="R53" i="10"/>
  <c r="S52" i="10"/>
  <c r="V52" i="10" s="1"/>
  <c r="R52" i="10"/>
  <c r="S51" i="10"/>
  <c r="R51" i="10"/>
  <c r="S50" i="10"/>
  <c r="R50" i="10"/>
  <c r="S49" i="10"/>
  <c r="R49" i="10"/>
  <c r="S48" i="10"/>
  <c r="V48" i="10" s="1"/>
  <c r="R48" i="10"/>
  <c r="S47" i="10"/>
  <c r="R47" i="10"/>
  <c r="S46" i="10"/>
  <c r="R46" i="10"/>
  <c r="S45" i="10"/>
  <c r="R45" i="10"/>
  <c r="S44" i="10"/>
  <c r="V44" i="10" s="1"/>
  <c r="R44" i="10"/>
  <c r="S43" i="10"/>
  <c r="R43" i="10"/>
  <c r="S42" i="10"/>
  <c r="R42" i="10"/>
  <c r="S41" i="10"/>
  <c r="R41" i="10"/>
  <c r="S40" i="10"/>
  <c r="V40" i="10" s="1"/>
  <c r="R40" i="10"/>
  <c r="S39" i="10"/>
  <c r="R39" i="10"/>
  <c r="S38" i="10"/>
  <c r="R38" i="10"/>
  <c r="S37" i="10"/>
  <c r="R37" i="10"/>
  <c r="S36" i="10"/>
  <c r="V36" i="10" s="1"/>
  <c r="R36" i="10"/>
  <c r="S35" i="10"/>
  <c r="R35" i="10"/>
  <c r="S34" i="10"/>
  <c r="R34" i="10"/>
  <c r="S33" i="10"/>
  <c r="R33" i="10"/>
  <c r="S32" i="10"/>
  <c r="V32" i="10" s="1"/>
  <c r="R32" i="10"/>
  <c r="S31" i="10"/>
  <c r="R31" i="10"/>
  <c r="S30" i="10"/>
  <c r="R30" i="10"/>
  <c r="S29" i="10"/>
  <c r="R29" i="10"/>
  <c r="S28" i="10"/>
  <c r="V28" i="10" s="1"/>
  <c r="R28" i="10"/>
  <c r="S27" i="10"/>
  <c r="R27" i="10"/>
  <c r="S26" i="10"/>
  <c r="R26" i="10"/>
  <c r="S25" i="10"/>
  <c r="R25" i="10"/>
  <c r="S24" i="10"/>
  <c r="V24" i="10" s="1"/>
  <c r="R24" i="10"/>
  <c r="S23" i="10"/>
  <c r="R23" i="10"/>
  <c r="S22" i="10"/>
  <c r="R22" i="10"/>
  <c r="S21" i="10"/>
  <c r="R21" i="10"/>
  <c r="S20" i="10"/>
  <c r="V20" i="10" s="1"/>
  <c r="R20" i="10"/>
  <c r="S19" i="10"/>
  <c r="R19" i="10"/>
  <c r="S18" i="10"/>
  <c r="R18" i="10"/>
  <c r="S17" i="10"/>
  <c r="R17" i="10"/>
  <c r="S16" i="10"/>
  <c r="V16" i="10" s="1"/>
  <c r="R16" i="10"/>
  <c r="S15" i="10"/>
  <c r="R15" i="10"/>
  <c r="S14" i="10"/>
  <c r="R14" i="10"/>
  <c r="S13" i="10"/>
  <c r="R13" i="10"/>
  <c r="S12" i="10"/>
  <c r="V12" i="10" s="1"/>
  <c r="R12" i="10"/>
  <c r="S11" i="10"/>
  <c r="R11" i="10"/>
  <c r="S10" i="10"/>
  <c r="R10" i="10"/>
  <c r="S9" i="10"/>
  <c r="R9" i="10"/>
  <c r="S8" i="10"/>
  <c r="V8" i="10" s="1"/>
  <c r="R8" i="10"/>
  <c r="S7" i="10"/>
  <c r="R7" i="10"/>
  <c r="S6" i="10"/>
  <c r="R6" i="10"/>
  <c r="S5" i="10"/>
  <c r="R5" i="10"/>
  <c r="S4" i="10"/>
  <c r="V4" i="10" s="1"/>
  <c r="R4" i="10"/>
  <c r="S3" i="10"/>
  <c r="V3" i="10" s="1"/>
  <c r="R3" i="10"/>
  <c r="T77" i="10"/>
  <c r="U77" i="10" s="1"/>
  <c r="T76" i="10"/>
  <c r="T75" i="10"/>
  <c r="U75" i="10" s="1"/>
  <c r="T74" i="10"/>
  <c r="U74" i="10" s="1"/>
  <c r="T73" i="10"/>
  <c r="U73" i="10" s="1"/>
  <c r="T72" i="10"/>
  <c r="T71" i="10"/>
  <c r="U71" i="10" s="1"/>
  <c r="T70" i="10"/>
  <c r="U70" i="10" s="1"/>
  <c r="T69" i="10"/>
  <c r="U69" i="10" s="1"/>
  <c r="T68" i="10"/>
  <c r="T67" i="10"/>
  <c r="U67" i="10" s="1"/>
  <c r="T65" i="10"/>
  <c r="U65" i="10" s="1"/>
  <c r="T64" i="10"/>
  <c r="U64" i="10" s="1"/>
  <c r="T63" i="10"/>
  <c r="T62" i="10"/>
  <c r="U62" i="10" s="1"/>
  <c r="T61" i="10"/>
  <c r="U61" i="10" s="1"/>
  <c r="T60" i="10"/>
  <c r="U60" i="10" s="1"/>
  <c r="T59" i="10"/>
  <c r="T58" i="10"/>
  <c r="U58" i="10" s="1"/>
  <c r="T57" i="10"/>
  <c r="U57" i="10" s="1"/>
  <c r="T55" i="10"/>
  <c r="U55" i="10" s="1"/>
  <c r="T54" i="10"/>
  <c r="T53" i="10"/>
  <c r="U53" i="10" s="1"/>
  <c r="T52" i="10"/>
  <c r="U52" i="10" s="1"/>
  <c r="T51" i="10"/>
  <c r="U51" i="10" s="1"/>
  <c r="T50" i="10"/>
  <c r="T49" i="10"/>
  <c r="U49" i="10" s="1"/>
  <c r="T48" i="10"/>
  <c r="U48" i="10" s="1"/>
  <c r="T47" i="10"/>
  <c r="U47" i="10" s="1"/>
  <c r="T46" i="10"/>
  <c r="T45" i="10"/>
  <c r="U45" i="10" s="1"/>
  <c r="T44" i="10"/>
  <c r="U44" i="10" s="1"/>
  <c r="T43" i="10"/>
  <c r="U43" i="10" s="1"/>
  <c r="T42" i="10"/>
  <c r="T41" i="10"/>
  <c r="U41" i="10" s="1"/>
  <c r="T40" i="10"/>
  <c r="U40" i="10" s="1"/>
  <c r="T39" i="10"/>
  <c r="U39" i="10" s="1"/>
  <c r="T38" i="10"/>
  <c r="T37" i="10"/>
  <c r="U37" i="10" s="1"/>
  <c r="T36" i="10"/>
  <c r="U36" i="10" s="1"/>
  <c r="T35" i="10"/>
  <c r="U35" i="10" s="1"/>
  <c r="T34" i="10"/>
  <c r="T33" i="10"/>
  <c r="U33" i="10" s="1"/>
  <c r="T32" i="10"/>
  <c r="U32" i="10" s="1"/>
  <c r="T31" i="10"/>
  <c r="U31" i="10" s="1"/>
  <c r="T30" i="10"/>
  <c r="T29" i="10"/>
  <c r="U29" i="10" s="1"/>
  <c r="T28" i="10"/>
  <c r="U28" i="10" s="1"/>
  <c r="T27" i="10"/>
  <c r="U27" i="10" s="1"/>
  <c r="T26" i="10"/>
  <c r="T25" i="10"/>
  <c r="U25" i="10" s="1"/>
  <c r="T24" i="10"/>
  <c r="U24" i="10" s="1"/>
  <c r="T23" i="10"/>
  <c r="U23" i="10" s="1"/>
  <c r="T22" i="10"/>
  <c r="T21" i="10"/>
  <c r="U21" i="10" s="1"/>
  <c r="T20" i="10"/>
  <c r="U20" i="10" s="1"/>
  <c r="T19" i="10"/>
  <c r="U19" i="10" s="1"/>
  <c r="T18" i="10"/>
  <c r="T17" i="10"/>
  <c r="U17" i="10" s="1"/>
  <c r="T16" i="10"/>
  <c r="U16" i="10" s="1"/>
  <c r="T15" i="10"/>
  <c r="U15" i="10" s="1"/>
  <c r="T14" i="10"/>
  <c r="T13" i="10"/>
  <c r="U13" i="10" s="1"/>
  <c r="T12" i="10"/>
  <c r="U12" i="10" s="1"/>
  <c r="T11" i="10"/>
  <c r="U11" i="10" s="1"/>
  <c r="T10" i="10"/>
  <c r="T9" i="10"/>
  <c r="U9" i="10" s="1"/>
  <c r="T8" i="10"/>
  <c r="U8" i="10" s="1"/>
  <c r="T7" i="10"/>
  <c r="U7" i="10" s="1"/>
  <c r="T6" i="10"/>
  <c r="T5" i="10"/>
  <c r="U5" i="10" s="1"/>
  <c r="T4" i="10"/>
  <c r="U4" i="10" s="1"/>
  <c r="T3" i="10"/>
  <c r="M65" i="10"/>
  <c r="N65" i="10" s="1"/>
  <c r="M64" i="10"/>
  <c r="N64" i="10" s="1"/>
  <c r="M63" i="10"/>
  <c r="N63" i="10" s="1"/>
  <c r="M62" i="10"/>
  <c r="N62" i="10" s="1"/>
  <c r="M61" i="10"/>
  <c r="N61" i="10" s="1"/>
  <c r="M60" i="10"/>
  <c r="N60" i="10" s="1"/>
  <c r="M59" i="10"/>
  <c r="N59" i="10" s="1"/>
  <c r="M58" i="10"/>
  <c r="N58" i="10" s="1"/>
  <c r="M57" i="10"/>
  <c r="N57" i="10" s="1"/>
  <c r="M78" i="10"/>
  <c r="N78" i="10" s="1"/>
  <c r="M55" i="10"/>
  <c r="N55" i="10" s="1"/>
  <c r="M54" i="10"/>
  <c r="N54" i="10" s="1"/>
  <c r="M66" i="10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3" i="10"/>
  <c r="N3" i="10" s="1"/>
  <c r="V7" i="10" l="1"/>
  <c r="V11" i="10"/>
  <c r="X11" i="10" s="1"/>
  <c r="V15" i="10"/>
  <c r="V21" i="10"/>
  <c r="X21" i="10" s="1"/>
  <c r="V5" i="10"/>
  <c r="V9" i="10"/>
  <c r="V13" i="10"/>
  <c r="V17" i="10"/>
  <c r="X17" i="10" s="1"/>
  <c r="V19" i="10"/>
  <c r="V23" i="10"/>
  <c r="V25" i="10"/>
  <c r="V27" i="10"/>
  <c r="V29" i="10"/>
  <c r="V31" i="10"/>
  <c r="V33" i="10"/>
  <c r="V35" i="10"/>
  <c r="V37" i="10"/>
  <c r="V39" i="10"/>
  <c r="V41" i="10"/>
  <c r="V43" i="10"/>
  <c r="V45" i="10"/>
  <c r="V47" i="10"/>
  <c r="V49" i="10"/>
  <c r="V51" i="10"/>
  <c r="V53" i="10"/>
  <c r="V55" i="10"/>
  <c r="V58" i="10"/>
  <c r="V60" i="10"/>
  <c r="V62" i="10"/>
  <c r="V64" i="10"/>
  <c r="V67" i="10"/>
  <c r="V69" i="10"/>
  <c r="V71" i="10"/>
  <c r="V73" i="10"/>
  <c r="V75" i="10"/>
  <c r="V77" i="10"/>
</calcChain>
</file>

<file path=xl/sharedStrings.xml><?xml version="1.0" encoding="utf-8"?>
<sst xmlns="http://schemas.openxmlformats.org/spreadsheetml/2006/main" count="1094" uniqueCount="329">
  <si>
    <t>Before Grip</t>
  </si>
  <si>
    <t>After Grip</t>
  </si>
  <si>
    <t>GR-22</t>
  </si>
  <si>
    <t>Gauss Rifle S</t>
  </si>
  <si>
    <t>NS-11A</t>
  </si>
  <si>
    <t>TORQ-9</t>
  </si>
  <si>
    <t>Cycler TRV</t>
  </si>
  <si>
    <t>TAR</t>
  </si>
  <si>
    <t>T1 Cycler</t>
  </si>
  <si>
    <t>T1S Cycler</t>
  </si>
  <si>
    <t>H-V45</t>
  </si>
  <si>
    <t>Pulsar VS1</t>
  </si>
  <si>
    <t>Terminus VX-9</t>
  </si>
  <si>
    <t>GD-7F</t>
  </si>
  <si>
    <t>AF-4A Bandit</t>
  </si>
  <si>
    <t>AF-19 Mercenary</t>
  </si>
  <si>
    <t>Gauss Compact S</t>
  </si>
  <si>
    <t>Razor GD-23</t>
  </si>
  <si>
    <t>NS-11C</t>
  </si>
  <si>
    <t>LC2 Lynx</t>
  </si>
  <si>
    <t>TRAC-5</t>
  </si>
  <si>
    <t>TRAC-5 S</t>
  </si>
  <si>
    <t>HC1 Cougar</t>
  </si>
  <si>
    <t>VX6-7</t>
  </si>
  <si>
    <t>Solstice SF</t>
  </si>
  <si>
    <t>EM1</t>
  </si>
  <si>
    <t>GD-22S</t>
  </si>
  <si>
    <t>EM6</t>
  </si>
  <si>
    <t>MSW-R</t>
  </si>
  <si>
    <t>T32 Bull</t>
  </si>
  <si>
    <t>T9 CARV</t>
  </si>
  <si>
    <t>TMG-50</t>
  </si>
  <si>
    <t>Pulsar LSW</t>
  </si>
  <si>
    <t>SVA-88</t>
  </si>
  <si>
    <t>VX29 Polaris</t>
  </si>
  <si>
    <t>Ursa</t>
  </si>
  <si>
    <t>Reaper DMR</t>
  </si>
  <si>
    <t>NC-9 A-Tross</t>
  </si>
  <si>
    <t>CME</t>
  </si>
  <si>
    <t>AC-X11</t>
  </si>
  <si>
    <t>T5 AMC</t>
  </si>
  <si>
    <t>Pulsar C</t>
  </si>
  <si>
    <t>Name</t>
  </si>
  <si>
    <t>30</t>
  </si>
  <si>
    <t>0.5</t>
  </si>
  <si>
    <t>1.5</t>
  </si>
  <si>
    <t>1</t>
  </si>
  <si>
    <t>2</t>
  </si>
  <si>
    <t>5</t>
  </si>
  <si>
    <t>0.3</t>
  </si>
  <si>
    <t>0.15</t>
  </si>
  <si>
    <t>0.45</t>
  </si>
  <si>
    <t>1.75</t>
  </si>
  <si>
    <t>18</t>
  </si>
  <si>
    <t>NC1 Gauss Rifle</t>
  </si>
  <si>
    <t>2.5</t>
  </si>
  <si>
    <t>40</t>
  </si>
  <si>
    <t>0.2</t>
  </si>
  <si>
    <t>0.25</t>
  </si>
  <si>
    <t>0.22</t>
  </si>
  <si>
    <t>2.75</t>
  </si>
  <si>
    <t>Solstice VE3</t>
  </si>
  <si>
    <t>0.75</t>
  </si>
  <si>
    <t>2.25</t>
  </si>
  <si>
    <t>0.35</t>
  </si>
  <si>
    <t>NC6 Gauss SAW</t>
  </si>
  <si>
    <t>4</t>
  </si>
  <si>
    <t>0</t>
  </si>
  <si>
    <t>0.4</t>
  </si>
  <si>
    <t>12</t>
  </si>
  <si>
    <t>Orion VS54</t>
  </si>
  <si>
    <t>50</t>
  </si>
  <si>
    <t>13</t>
  </si>
  <si>
    <t>MKV Suppressed</t>
  </si>
  <si>
    <t>1.25</t>
  </si>
  <si>
    <t>20</t>
  </si>
  <si>
    <t>Gauss Rifle Burst</t>
  </si>
  <si>
    <t>3</t>
  </si>
  <si>
    <t>0.28</t>
  </si>
  <si>
    <t>Carnage AR</t>
  </si>
  <si>
    <t>15</t>
  </si>
  <si>
    <t>24</t>
  </si>
  <si>
    <t>0.44</t>
  </si>
  <si>
    <t>SABR-13</t>
  </si>
  <si>
    <t>T1B Cycler</t>
  </si>
  <si>
    <t>0.29</t>
  </si>
  <si>
    <t>Equinox VE2 Burst</t>
  </si>
  <si>
    <t>Equinox VE2</t>
  </si>
  <si>
    <t>Corvus VA55</t>
  </si>
  <si>
    <t>0.31</t>
  </si>
  <si>
    <t>Gauss Compact Burst</t>
  </si>
  <si>
    <t>0.23</t>
  </si>
  <si>
    <t>TRAC-5 Burst</t>
  </si>
  <si>
    <t>LC3 Jaguar</t>
  </si>
  <si>
    <t>Solstice Burst</t>
  </si>
  <si>
    <t>Serpent VE92</t>
  </si>
  <si>
    <t>Zenith VX-5</t>
  </si>
  <si>
    <t>0.54</t>
  </si>
  <si>
    <t>T9 CARV-S</t>
  </si>
  <si>
    <t>T16 Rhino</t>
  </si>
  <si>
    <t>Flare VE6</t>
  </si>
  <si>
    <t>TRAP-M1</t>
  </si>
  <si>
    <t>6</t>
  </si>
  <si>
    <t>AF-18 Stalker</t>
  </si>
  <si>
    <t>SOAS-20</t>
  </si>
  <si>
    <t>Artemis VX26</t>
  </si>
  <si>
    <t>T4 AMP</t>
  </si>
  <si>
    <t>25</t>
  </si>
  <si>
    <t>0.8</t>
  </si>
  <si>
    <t>T7 Mini-Chaingun</t>
  </si>
  <si>
    <t>AF-4 Cyclone</t>
  </si>
  <si>
    <t>0.24</t>
  </si>
  <si>
    <t>Blitz GD-10</t>
  </si>
  <si>
    <t>SMG-46 Armistice</t>
  </si>
  <si>
    <t>PDW-16 Hailstorm</t>
  </si>
  <si>
    <t>Eridani SX5</t>
  </si>
  <si>
    <t>Sirius SX12</t>
  </si>
  <si>
    <t>0.18</t>
  </si>
  <si>
    <t>0.16</t>
  </si>
  <si>
    <t>ID</t>
  </si>
  <si>
    <t>Fire Detect Range</t>
  </si>
  <si>
    <t>Recoil Angle Max</t>
  </si>
  <si>
    <t>Recoil Angle Min</t>
  </si>
  <si>
    <t>Firs Shot Recoil Modifier</t>
  </si>
  <si>
    <t>Horizontal Recoil Max</t>
  </si>
  <si>
    <t>Horizontal Recoil Min</t>
  </si>
  <si>
    <t>Horizontal Recoil Tolerance</t>
  </si>
  <si>
    <t>Vertical Recoil Max</t>
  </si>
  <si>
    <t>Vertical Recoil Min</t>
  </si>
  <si>
    <t>Recoil Recovery Rate</t>
  </si>
  <si>
    <t>0.17499999999999999</t>
  </si>
  <si>
    <t>0.45000000000000001</t>
  </si>
  <si>
    <t>0.40000000000000002</t>
  </si>
  <si>
    <t>23</t>
  </si>
  <si>
    <t>2.1499999999999999</t>
  </si>
  <si>
    <t>0.29999999999999999</t>
  </si>
  <si>
    <t>14</t>
  </si>
  <si>
    <t>0.22500000000000001</t>
  </si>
  <si>
    <t>0.27000000000000002</t>
  </si>
  <si>
    <t>17</t>
  </si>
  <si>
    <t>0.20000000000000001</t>
  </si>
  <si>
    <t>0.69999999999999996</t>
  </si>
  <si>
    <t>43</t>
  </si>
  <si>
    <t>2.3500000000000001</t>
  </si>
  <si>
    <t>0.55000000000000004</t>
  </si>
  <si>
    <t>44</t>
  </si>
  <si>
    <t>2.7999999999999998</t>
  </si>
  <si>
    <t>73</t>
  </si>
  <si>
    <t>0.27500000000000002</t>
  </si>
  <si>
    <t>0.78749999999999998</t>
  </si>
  <si>
    <t>78</t>
  </si>
  <si>
    <t>1.6499999999999999</t>
  </si>
  <si>
    <t>0.52500000000000002</t>
  </si>
  <si>
    <t>79</t>
  </si>
  <si>
    <t>0.21375</t>
  </si>
  <si>
    <t>0.90000000000000002</t>
  </si>
  <si>
    <t>80</t>
  </si>
  <si>
    <t>2314</t>
  </si>
  <si>
    <t>8.25</t>
  </si>
  <si>
    <t>0.2485</t>
  </si>
  <si>
    <t>0.59999999999999998</t>
  </si>
  <si>
    <t>0.26000000000000001</t>
  </si>
  <si>
    <t>7101</t>
  </si>
  <si>
    <t>7102</t>
  </si>
  <si>
    <t>0.34999999999999998</t>
  </si>
  <si>
    <t>0.34000000000000002</t>
  </si>
  <si>
    <t>7103</t>
  </si>
  <si>
    <t>0.86250000000000004</t>
  </si>
  <si>
    <t>0.247</t>
  </si>
  <si>
    <t>7104</t>
  </si>
  <si>
    <t>7.2999999999999998</t>
  </si>
  <si>
    <t>6.7000000000000002</t>
  </si>
  <si>
    <t>1.3300000000000001</t>
  </si>
  <si>
    <t>0.41399999999999998</t>
  </si>
  <si>
    <t>7108</t>
  </si>
  <si>
    <t>7124</t>
  </si>
  <si>
    <t>-17</t>
  </si>
  <si>
    <t>-20</t>
  </si>
  <si>
    <t>0.29499999999999998</t>
  </si>
  <si>
    <t>0.27200000000000002</t>
  </si>
  <si>
    <t>0.81599999999999995</t>
  </si>
  <si>
    <t>7125</t>
  </si>
  <si>
    <t>0.14999999999999999</t>
  </si>
  <si>
    <t>7126</t>
  </si>
  <si>
    <t>0.17000000000000001</t>
  </si>
  <si>
    <t>7127</t>
  </si>
  <si>
    <t>7128</t>
  </si>
  <si>
    <t>0.297</t>
  </si>
  <si>
    <t>7129</t>
  </si>
  <si>
    <t>9</t>
  </si>
  <si>
    <t>8</t>
  </si>
  <si>
    <t>0.19900000000000001</t>
  </si>
  <si>
    <t>0.4975</t>
  </si>
  <si>
    <t>0.28999999999999998</t>
  </si>
  <si>
    <t>7148</t>
  </si>
  <si>
    <t>0.80000000000000004</t>
  </si>
  <si>
    <t>0.245</t>
  </si>
  <si>
    <t>7149</t>
  </si>
  <si>
    <t>7150</t>
  </si>
  <si>
    <t>19</t>
  </si>
  <si>
    <t>7151</t>
  </si>
  <si>
    <t>7152</t>
  </si>
  <si>
    <t>7153</t>
  </si>
  <si>
    <t>0.2218</t>
  </si>
  <si>
    <t>0.20680000000000001</t>
  </si>
  <si>
    <t>7169</t>
  </si>
  <si>
    <t>-17.5</t>
  </si>
  <si>
    <t>-19</t>
  </si>
  <si>
    <t>0.625</t>
  </si>
  <si>
    <t>7170</t>
  </si>
  <si>
    <t>7171</t>
  </si>
  <si>
    <t>-2</t>
  </si>
  <si>
    <t>0.14000000000000001</t>
  </si>
  <si>
    <t>0.28000000000000003</t>
  </si>
  <si>
    <t>7172</t>
  </si>
  <si>
    <t>1.3999999999999999</t>
  </si>
  <si>
    <t>7173</t>
  </si>
  <si>
    <t>0.1875</t>
  </si>
  <si>
    <t>7174</t>
  </si>
  <si>
    <t>0.437</t>
  </si>
  <si>
    <t>7190</t>
  </si>
  <si>
    <t>7191</t>
  </si>
  <si>
    <t>7192</t>
  </si>
  <si>
    <t>1.8500000000000001</t>
  </si>
  <si>
    <t>7193</t>
  </si>
  <si>
    <t>2.1000000000000001</t>
  </si>
  <si>
    <t>0.27300000000000002</t>
  </si>
  <si>
    <t>0.24299999999999999</t>
  </si>
  <si>
    <t>0.73499999999999999</t>
  </si>
  <si>
    <t>7194</t>
  </si>
  <si>
    <t>-11</t>
  </si>
  <si>
    <t>7211</t>
  </si>
  <si>
    <t>7212</t>
  </si>
  <si>
    <t>16</t>
  </si>
  <si>
    <t>7213</t>
  </si>
  <si>
    <t>2.2999999999999998</t>
  </si>
  <si>
    <t>7214</t>
  </si>
  <si>
    <t>-27</t>
  </si>
  <si>
    <t>0.255</t>
  </si>
  <si>
    <t>7215</t>
  </si>
  <si>
    <t>2.3999999999999999</t>
  </si>
  <si>
    <t>0.27479999999999999</t>
  </si>
  <si>
    <t>0.2465</t>
  </si>
  <si>
    <t>0.78195000000000003</t>
  </si>
  <si>
    <t>7232</t>
  </si>
  <si>
    <t>0.33500000000000002</t>
  </si>
  <si>
    <t>7233</t>
  </si>
  <si>
    <t>10</t>
  </si>
  <si>
    <t>7234</t>
  </si>
  <si>
    <t>NC6S Gauss SAW S</t>
  </si>
  <si>
    <t>7235</t>
  </si>
  <si>
    <t>1.8</t>
  </si>
  <si>
    <t>7236</t>
  </si>
  <si>
    <t>LA1 Anchor</t>
  </si>
  <si>
    <t>2.2</t>
  </si>
  <si>
    <t>7253</t>
  </si>
  <si>
    <t>0.21190000000000001</t>
  </si>
  <si>
    <t>0.7</t>
  </si>
  <si>
    <t>0.41999999999999998</t>
  </si>
  <si>
    <t>7254</t>
  </si>
  <si>
    <t>7255</t>
  </si>
  <si>
    <t>7256</t>
  </si>
  <si>
    <t>7257</t>
  </si>
  <si>
    <t>7274</t>
  </si>
  <si>
    <t>7275</t>
  </si>
  <si>
    <t>1.6</t>
  </si>
  <si>
    <t>7276</t>
  </si>
  <si>
    <t>7277</t>
  </si>
  <si>
    <t>0.6</t>
  </si>
  <si>
    <t>7278</t>
  </si>
  <si>
    <t>0.182</t>
  </si>
  <si>
    <t>0.39500000000000002</t>
  </si>
  <si>
    <t>7316</t>
  </si>
  <si>
    <t>11</t>
  </si>
  <si>
    <t>0.4375</t>
  </si>
  <si>
    <t>7358</t>
  </si>
  <si>
    <t>7365</t>
  </si>
  <si>
    <t>7372</t>
  </si>
  <si>
    <t>7402</t>
  </si>
  <si>
    <t>0.225</t>
  </si>
  <si>
    <t>7494</t>
  </si>
  <si>
    <t>NS-7PDW</t>
  </si>
  <si>
    <t>-12.25</t>
  </si>
  <si>
    <t>7533</t>
  </si>
  <si>
    <t>19000</t>
  </si>
  <si>
    <t>0.1986</t>
  </si>
  <si>
    <t>0.17929999999999999</t>
  </si>
  <si>
    <t>0.53790000000000004</t>
  </si>
  <si>
    <t>20000</t>
  </si>
  <si>
    <t>27000</t>
  </si>
  <si>
    <t>0.304</t>
  </si>
  <si>
    <t>0.212</t>
  </si>
  <si>
    <t>0.23999999999999999</t>
  </si>
  <si>
    <t>27001</t>
  </si>
  <si>
    <t>28000</t>
  </si>
  <si>
    <t>0.376</t>
  </si>
  <si>
    <t>0.34699999999999998</t>
  </si>
  <si>
    <t>0.9</t>
  </si>
  <si>
    <t>28001</t>
  </si>
  <si>
    <t>0.33100000000000002</t>
  </si>
  <si>
    <t>29000</t>
  </si>
  <si>
    <t>0.39200000000000002</t>
  </si>
  <si>
    <t>29001</t>
  </si>
  <si>
    <t>70998</t>
  </si>
  <si>
    <t>75005</t>
  </si>
  <si>
    <t>First Shot Recoil Modifier</t>
  </si>
  <si>
    <t>Calculated Kicks</t>
  </si>
  <si>
    <t>Calculated Width</t>
  </si>
  <si>
    <t>Magnitude of badness</t>
  </si>
  <si>
    <t>x</t>
  </si>
  <si>
    <t>y</t>
  </si>
  <si>
    <t>FSRM</t>
  </si>
  <si>
    <t>Min</t>
  </si>
  <si>
    <t>Max</t>
  </si>
  <si>
    <t>Vert</t>
  </si>
  <si>
    <t>FoV</t>
  </si>
  <si>
    <t>Magnification</t>
  </si>
  <si>
    <t>Adjusted FoV</t>
  </si>
  <si>
    <t>Pixels per degree</t>
  </si>
  <si>
    <t>Height</t>
  </si>
  <si>
    <t>Avg</t>
  </si>
  <si>
    <t>equals</t>
  </si>
  <si>
    <t>degrees</t>
  </si>
  <si>
    <t>1 degree</t>
  </si>
  <si>
    <t>pixels</t>
  </si>
  <si>
    <t xml:space="preserve">11 pixels </t>
  </si>
  <si>
    <t>15 pixels</t>
  </si>
  <si>
    <t>Belieavable!</t>
  </si>
  <si>
    <t>Min recoil equal to max recoil?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</si>
</sst>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00000000000000000000000"/>
    <numFmt numFmtId="165" formatCode="_-* #,##0.0000000000000000000000\ _₽_-;\-* #,##0.0000000000000000000000\ _₽_-;_-* &quot;-&quot;??\ _₽_-;_-@_-"/>
    <numFmt numFmtId="166" formatCode="0.00000000000000000"/>
    <numFmt numFmtId="167" formatCode="0.000000000000000"/>
    <numFmt numFmtId="168" formatCode="0.00000000000000"/>
    <numFmt numFmtId="169" formatCode="0.000"/>
    <numFmt numFmtId="170" formatCode="0.00000000"/>
  </numFmts>
  <fonts count="11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4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49" fontId="0" fillId="0" borderId="0" xfId="0" applyNumberFormat="1" applyFont="1" applyAlignment="1"/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/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/>
    <xf numFmtId="1" fontId="0" fillId="0" borderId="0" xfId="0" applyNumberFormat="1" applyFont="1" applyAlignment="1"/>
    <xf numFmtId="164" fontId="7" fillId="0" borderId="0" xfId="0" applyNumberFormat="1" applyFont="1" applyAlignment="1">
      <alignment horizontal="center"/>
    </xf>
    <xf numFmtId="2" fontId="0" fillId="0" borderId="0" xfId="0" applyNumberFormat="1" applyFont="1" applyAlignment="1"/>
    <xf numFmtId="165" fontId="0" fillId="0" borderId="0" xfId="1" applyNumberFormat="1" applyFont="1" applyAlignment="1"/>
    <xf numFmtId="166" fontId="0" fillId="0" borderId="0" xfId="0" applyNumberFormat="1" applyFont="1" applyAlignment="1"/>
    <xf numFmtId="167" fontId="0" fillId="0" borderId="0" xfId="0" applyNumberFormat="1" applyFont="1" applyAlignment="1"/>
    <xf numFmtId="168" fontId="0" fillId="0" borderId="0" xfId="0" applyNumberFormat="1" applyFont="1" applyAlignment="1"/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9" fontId="0" fillId="0" borderId="0" xfId="0" applyNumberFormat="1" applyFont="1" applyAlignment="1"/>
    <xf numFmtId="170" fontId="0" fillId="0" borderId="0" xfId="0" applyNumberFormat="1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3" fillId="2" borderId="0" xfId="2" applyNumberForma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3" borderId="3" xfId="3" applyBorder="1" applyAlignment="1">
      <alignment horizontal="center" vertical="center"/>
    </xf>
    <xf numFmtId="0" fontId="4" fillId="3" borderId="4" xfId="3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2" borderId="0" xfId="2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NumberFormat="1" applyFont="1" applyAlignment="1"/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58" workbookViewId="0">
      <selection activeCell="J73" sqref="J73"/>
    </sheetView>
  </sheetViews>
  <sheetFormatPr defaultRowHeight="15" x14ac:dyDescent="0.2"/>
  <cols>
    <col min="1" max="1" width="7.7109375" style="7" bestFit="1" customWidth="1"/>
    <col min="2" max="2" width="23.5703125" style="7" bestFit="1" customWidth="1"/>
    <col min="3" max="3" width="21" style="7" bestFit="1" customWidth="1"/>
    <col min="4" max="5" width="24.140625" style="7" bestFit="1" customWidth="1"/>
    <col min="6" max="6" width="28.42578125" style="7" bestFit="1" customWidth="1"/>
    <col min="7" max="8" width="25.42578125" style="7" bestFit="1" customWidth="1"/>
    <col min="9" max="9" width="32.140625" style="7" bestFit="1" customWidth="1"/>
    <col min="10" max="11" width="25.42578125" style="7" bestFit="1" customWidth="1"/>
    <col min="12" max="12" width="25.140625" style="7" bestFit="1" customWidth="1"/>
    <col min="13" max="16384" width="9.140625" style="7"/>
  </cols>
  <sheetData>
    <row r="1" spans="1:12" ht="15.75" x14ac:dyDescent="0.2">
      <c r="A1" s="6" t="s">
        <v>119</v>
      </c>
      <c r="B1" s="6" t="s">
        <v>42</v>
      </c>
      <c r="C1" s="6" t="s">
        <v>120</v>
      </c>
      <c r="D1" s="6" t="s">
        <v>121</v>
      </c>
      <c r="E1" s="8" t="s">
        <v>122</v>
      </c>
      <c r="F1" s="6" t="s">
        <v>123</v>
      </c>
      <c r="G1" s="8" t="s">
        <v>124</v>
      </c>
      <c r="H1" s="8" t="s">
        <v>125</v>
      </c>
      <c r="I1" s="8" t="s">
        <v>126</v>
      </c>
      <c r="J1" s="8" t="s">
        <v>127</v>
      </c>
      <c r="K1" s="8" t="s">
        <v>128</v>
      </c>
      <c r="L1" s="8" t="s">
        <v>129</v>
      </c>
    </row>
    <row r="2" spans="1:12" x14ac:dyDescent="0.2">
      <c r="A2" s="5" t="s">
        <v>77</v>
      </c>
      <c r="B2" s="5" t="s">
        <v>15</v>
      </c>
      <c r="C2" s="5" t="s">
        <v>56</v>
      </c>
      <c r="D2" s="5" t="s">
        <v>67</v>
      </c>
      <c r="E2" s="9" t="s">
        <v>67</v>
      </c>
      <c r="F2" s="5" t="s">
        <v>52</v>
      </c>
      <c r="G2" s="9" t="s">
        <v>130</v>
      </c>
      <c r="H2" s="9" t="s">
        <v>130</v>
      </c>
      <c r="I2" s="9" t="s">
        <v>131</v>
      </c>
      <c r="J2" s="9" t="s">
        <v>132</v>
      </c>
      <c r="K2" s="9" t="s">
        <v>132</v>
      </c>
      <c r="L2" s="9" t="s">
        <v>53</v>
      </c>
    </row>
    <row r="3" spans="1:12" x14ac:dyDescent="0.2">
      <c r="A3" s="5" t="s">
        <v>66</v>
      </c>
      <c r="B3" s="5" t="s">
        <v>54</v>
      </c>
      <c r="C3" s="5" t="s">
        <v>56</v>
      </c>
      <c r="D3" s="5" t="s">
        <v>107</v>
      </c>
      <c r="E3" s="9" t="s">
        <v>133</v>
      </c>
      <c r="F3" s="5" t="s">
        <v>134</v>
      </c>
      <c r="G3" s="9" t="s">
        <v>130</v>
      </c>
      <c r="H3" s="9" t="s">
        <v>130</v>
      </c>
      <c r="I3" s="9" t="s">
        <v>132</v>
      </c>
      <c r="J3" s="9" t="s">
        <v>135</v>
      </c>
      <c r="K3" s="9" t="s">
        <v>135</v>
      </c>
      <c r="L3" s="9" t="s">
        <v>53</v>
      </c>
    </row>
    <row r="4" spans="1:12" x14ac:dyDescent="0.2">
      <c r="A4" s="5" t="s">
        <v>136</v>
      </c>
      <c r="B4" s="5" t="s">
        <v>8</v>
      </c>
      <c r="C4" s="5" t="s">
        <v>56</v>
      </c>
      <c r="D4" s="5" t="s">
        <v>67</v>
      </c>
      <c r="E4" s="9" t="s">
        <v>67</v>
      </c>
      <c r="F4" s="5" t="s">
        <v>55</v>
      </c>
      <c r="G4" s="9" t="s">
        <v>137</v>
      </c>
      <c r="H4" s="9" t="s">
        <v>137</v>
      </c>
      <c r="I4" s="9" t="s">
        <v>44</v>
      </c>
      <c r="J4" s="9" t="s">
        <v>138</v>
      </c>
      <c r="K4" s="9" t="s">
        <v>138</v>
      </c>
      <c r="L4" s="9" t="s">
        <v>53</v>
      </c>
    </row>
    <row r="5" spans="1:12" x14ac:dyDescent="0.2">
      <c r="A5" s="5" t="s">
        <v>75</v>
      </c>
      <c r="B5" s="5" t="s">
        <v>11</v>
      </c>
      <c r="C5" s="5" t="s">
        <v>56</v>
      </c>
      <c r="D5" s="5" t="s">
        <v>75</v>
      </c>
      <c r="E5" s="9" t="s">
        <v>139</v>
      </c>
      <c r="F5" s="5" t="s">
        <v>60</v>
      </c>
      <c r="G5" s="9" t="s">
        <v>140</v>
      </c>
      <c r="H5" s="9" t="s">
        <v>140</v>
      </c>
      <c r="I5" s="9" t="s">
        <v>141</v>
      </c>
      <c r="J5" s="9" t="s">
        <v>59</v>
      </c>
      <c r="K5" s="9" t="s">
        <v>59</v>
      </c>
      <c r="L5" s="9" t="s">
        <v>53</v>
      </c>
    </row>
    <row r="6" spans="1:12" x14ac:dyDescent="0.2">
      <c r="A6" s="5" t="s">
        <v>142</v>
      </c>
      <c r="B6" s="5" t="s">
        <v>20</v>
      </c>
      <c r="C6" s="5" t="s">
        <v>56</v>
      </c>
      <c r="D6" s="5" t="s">
        <v>107</v>
      </c>
      <c r="E6" s="9" t="s">
        <v>133</v>
      </c>
      <c r="F6" s="5" t="s">
        <v>143</v>
      </c>
      <c r="G6" s="9" t="s">
        <v>137</v>
      </c>
      <c r="H6" s="9" t="s">
        <v>137</v>
      </c>
      <c r="I6" s="9" t="s">
        <v>144</v>
      </c>
      <c r="J6" s="9" t="s">
        <v>135</v>
      </c>
      <c r="K6" s="9" t="s">
        <v>135</v>
      </c>
      <c r="L6" s="9" t="s">
        <v>53</v>
      </c>
    </row>
    <row r="7" spans="1:12" x14ac:dyDescent="0.2">
      <c r="A7" s="5" t="s">
        <v>145</v>
      </c>
      <c r="B7" s="5" t="s">
        <v>61</v>
      </c>
      <c r="C7" s="5" t="s">
        <v>56</v>
      </c>
      <c r="D7" s="5" t="s">
        <v>139</v>
      </c>
      <c r="E7" s="9" t="s">
        <v>136</v>
      </c>
      <c r="F7" s="5" t="s">
        <v>146</v>
      </c>
      <c r="G7" s="9" t="s">
        <v>140</v>
      </c>
      <c r="H7" s="9" t="s">
        <v>140</v>
      </c>
      <c r="I7" s="9" t="s">
        <v>44</v>
      </c>
      <c r="J7" s="9" t="s">
        <v>58</v>
      </c>
      <c r="K7" s="9" t="s">
        <v>58</v>
      </c>
      <c r="L7" s="9" t="s">
        <v>53</v>
      </c>
    </row>
    <row r="8" spans="1:12" x14ac:dyDescent="0.2">
      <c r="A8" s="5" t="s">
        <v>147</v>
      </c>
      <c r="B8" s="5" t="s">
        <v>2</v>
      </c>
      <c r="C8" s="5" t="s">
        <v>56</v>
      </c>
      <c r="D8" s="5" t="s">
        <v>56</v>
      </c>
      <c r="E8" s="9" t="s">
        <v>43</v>
      </c>
      <c r="F8" s="5" t="s">
        <v>77</v>
      </c>
      <c r="G8" s="9" t="s">
        <v>148</v>
      </c>
      <c r="H8" s="9" t="s">
        <v>58</v>
      </c>
      <c r="I8" s="9" t="s">
        <v>149</v>
      </c>
      <c r="J8" s="9" t="s">
        <v>58</v>
      </c>
      <c r="K8" s="9" t="s">
        <v>58</v>
      </c>
      <c r="L8" s="9" t="s">
        <v>53</v>
      </c>
    </row>
    <row r="9" spans="1:12" x14ac:dyDescent="0.2">
      <c r="A9" s="5" t="s">
        <v>150</v>
      </c>
      <c r="B9" s="5" t="s">
        <v>65</v>
      </c>
      <c r="C9" s="5" t="s">
        <v>71</v>
      </c>
      <c r="D9" s="5" t="s">
        <v>67</v>
      </c>
      <c r="E9" s="9" t="s">
        <v>67</v>
      </c>
      <c r="F9" s="5" t="s">
        <v>151</v>
      </c>
      <c r="G9" s="9" t="s">
        <v>130</v>
      </c>
      <c r="H9" s="9" t="s">
        <v>130</v>
      </c>
      <c r="I9" s="9" t="s">
        <v>152</v>
      </c>
      <c r="J9" s="9" t="s">
        <v>144</v>
      </c>
      <c r="K9" s="9" t="s">
        <v>144</v>
      </c>
      <c r="L9" s="9" t="s">
        <v>69</v>
      </c>
    </row>
    <row r="10" spans="1:12" x14ac:dyDescent="0.2">
      <c r="A10" s="5" t="s">
        <v>153</v>
      </c>
      <c r="B10" s="5" t="s">
        <v>30</v>
      </c>
      <c r="C10" s="5" t="s">
        <v>71</v>
      </c>
      <c r="D10" s="5" t="s">
        <v>67</v>
      </c>
      <c r="E10" s="9" t="s">
        <v>67</v>
      </c>
      <c r="F10" s="5" t="s">
        <v>47</v>
      </c>
      <c r="G10" s="9" t="s">
        <v>154</v>
      </c>
      <c r="H10" s="9" t="s">
        <v>154</v>
      </c>
      <c r="I10" s="9" t="s">
        <v>155</v>
      </c>
      <c r="J10" s="9" t="s">
        <v>132</v>
      </c>
      <c r="K10" s="9" t="s">
        <v>132</v>
      </c>
      <c r="L10" s="9" t="s">
        <v>69</v>
      </c>
    </row>
    <row r="11" spans="1:12" x14ac:dyDescent="0.2">
      <c r="A11" s="5" t="s">
        <v>156</v>
      </c>
      <c r="B11" s="5" t="s">
        <v>70</v>
      </c>
      <c r="C11" s="5" t="s">
        <v>56</v>
      </c>
      <c r="D11" s="5" t="s">
        <v>67</v>
      </c>
      <c r="E11" s="9" t="s">
        <v>67</v>
      </c>
      <c r="F11" s="5" t="s">
        <v>63</v>
      </c>
      <c r="G11" s="9" t="s">
        <v>59</v>
      </c>
      <c r="H11" s="9" t="s">
        <v>59</v>
      </c>
      <c r="I11" s="9" t="s">
        <v>108</v>
      </c>
      <c r="J11" s="9" t="s">
        <v>132</v>
      </c>
      <c r="K11" s="9" t="s">
        <v>132</v>
      </c>
      <c r="L11" s="9" t="s">
        <v>72</v>
      </c>
    </row>
    <row r="12" spans="1:12" x14ac:dyDescent="0.2">
      <c r="A12" s="5" t="s">
        <v>157</v>
      </c>
      <c r="B12" s="5" t="s">
        <v>73</v>
      </c>
      <c r="C12" s="5" t="s">
        <v>67</v>
      </c>
      <c r="D12" s="5" t="s">
        <v>136</v>
      </c>
      <c r="E12" s="9" t="s">
        <v>158</v>
      </c>
      <c r="F12" s="5" t="s">
        <v>47</v>
      </c>
      <c r="G12" s="9" t="s">
        <v>159</v>
      </c>
      <c r="H12" s="9" t="s">
        <v>159</v>
      </c>
      <c r="I12" s="9" t="s">
        <v>160</v>
      </c>
      <c r="J12" s="9" t="s">
        <v>161</v>
      </c>
      <c r="K12" s="9" t="s">
        <v>161</v>
      </c>
      <c r="L12" s="9" t="s">
        <v>75</v>
      </c>
    </row>
    <row r="13" spans="1:12" x14ac:dyDescent="0.2">
      <c r="A13" s="5" t="s">
        <v>162</v>
      </c>
      <c r="B13" s="5" t="s">
        <v>76</v>
      </c>
      <c r="C13" s="5" t="s">
        <v>56</v>
      </c>
      <c r="D13" s="5" t="s">
        <v>81</v>
      </c>
      <c r="E13" s="9" t="s">
        <v>133</v>
      </c>
      <c r="F13" s="5" t="s">
        <v>47</v>
      </c>
      <c r="G13" s="9" t="s">
        <v>118</v>
      </c>
      <c r="H13" s="9" t="s">
        <v>118</v>
      </c>
      <c r="I13" s="9" t="s">
        <v>78</v>
      </c>
      <c r="J13" s="9" t="s">
        <v>44</v>
      </c>
      <c r="K13" s="9" t="s">
        <v>68</v>
      </c>
      <c r="L13" s="9" t="s">
        <v>53</v>
      </c>
    </row>
    <row r="14" spans="1:12" x14ac:dyDescent="0.2">
      <c r="A14" s="5" t="s">
        <v>163</v>
      </c>
      <c r="B14" s="5" t="s">
        <v>3</v>
      </c>
      <c r="C14" s="5" t="s">
        <v>56</v>
      </c>
      <c r="D14" s="5" t="s">
        <v>107</v>
      </c>
      <c r="E14" s="9" t="s">
        <v>133</v>
      </c>
      <c r="F14" s="5" t="s">
        <v>45</v>
      </c>
      <c r="G14" s="9" t="s">
        <v>140</v>
      </c>
      <c r="H14" s="9" t="s">
        <v>130</v>
      </c>
      <c r="I14" s="9" t="s">
        <v>164</v>
      </c>
      <c r="J14" s="9" t="s">
        <v>165</v>
      </c>
      <c r="K14" s="9" t="s">
        <v>165</v>
      </c>
      <c r="L14" s="9" t="s">
        <v>53</v>
      </c>
    </row>
    <row r="15" spans="1:12" x14ac:dyDescent="0.2">
      <c r="A15" s="5" t="s">
        <v>166</v>
      </c>
      <c r="B15" s="5" t="s">
        <v>79</v>
      </c>
      <c r="C15" s="5" t="s">
        <v>56</v>
      </c>
      <c r="D15" s="5" t="s">
        <v>67</v>
      </c>
      <c r="E15" s="9" t="s">
        <v>67</v>
      </c>
      <c r="F15" s="5" t="s">
        <v>55</v>
      </c>
      <c r="G15" s="9" t="s">
        <v>135</v>
      </c>
      <c r="H15" s="9" t="s">
        <v>148</v>
      </c>
      <c r="I15" s="9" t="s">
        <v>167</v>
      </c>
      <c r="J15" s="9" t="s">
        <v>168</v>
      </c>
      <c r="K15" s="9" t="s">
        <v>168</v>
      </c>
      <c r="L15" s="9" t="s">
        <v>53</v>
      </c>
    </row>
    <row r="16" spans="1:12" x14ac:dyDescent="0.2">
      <c r="A16" s="5" t="s">
        <v>169</v>
      </c>
      <c r="B16" s="5" t="s">
        <v>37</v>
      </c>
      <c r="C16" s="5" t="s">
        <v>56</v>
      </c>
      <c r="D16" s="5" t="s">
        <v>170</v>
      </c>
      <c r="E16" s="9" t="s">
        <v>171</v>
      </c>
      <c r="F16" s="5" t="s">
        <v>172</v>
      </c>
      <c r="G16" s="9" t="s">
        <v>140</v>
      </c>
      <c r="H16" s="9" t="s">
        <v>140</v>
      </c>
      <c r="I16" s="9" t="s">
        <v>44</v>
      </c>
      <c r="J16" s="9" t="s">
        <v>173</v>
      </c>
      <c r="K16" s="9" t="s">
        <v>173</v>
      </c>
      <c r="L16" s="9" t="s">
        <v>80</v>
      </c>
    </row>
    <row r="17" spans="1:12" x14ac:dyDescent="0.2">
      <c r="A17" s="5" t="s">
        <v>174</v>
      </c>
      <c r="B17" s="5" t="s">
        <v>36</v>
      </c>
      <c r="C17" s="5" t="s">
        <v>56</v>
      </c>
      <c r="D17" s="5" t="s">
        <v>67</v>
      </c>
      <c r="E17" s="9" t="s">
        <v>67</v>
      </c>
      <c r="F17" s="5" t="s">
        <v>45</v>
      </c>
      <c r="G17" s="9" t="s">
        <v>140</v>
      </c>
      <c r="H17" s="9" t="s">
        <v>140</v>
      </c>
      <c r="I17" s="9" t="s">
        <v>132</v>
      </c>
      <c r="J17" s="9" t="s">
        <v>82</v>
      </c>
      <c r="K17" s="9" t="s">
        <v>82</v>
      </c>
      <c r="L17" s="9" t="s">
        <v>80</v>
      </c>
    </row>
    <row r="18" spans="1:12" x14ac:dyDescent="0.2">
      <c r="A18" s="5" t="s">
        <v>175</v>
      </c>
      <c r="B18" s="5" t="s">
        <v>6</v>
      </c>
      <c r="C18" s="5" t="s">
        <v>56</v>
      </c>
      <c r="D18" s="5" t="s">
        <v>176</v>
      </c>
      <c r="E18" s="9" t="s">
        <v>177</v>
      </c>
      <c r="F18" s="5" t="s">
        <v>77</v>
      </c>
      <c r="G18" s="9" t="s">
        <v>178</v>
      </c>
      <c r="H18" s="9" t="s">
        <v>179</v>
      </c>
      <c r="I18" s="9" t="s">
        <v>180</v>
      </c>
      <c r="J18" s="9" t="s">
        <v>58</v>
      </c>
      <c r="K18" s="9" t="s">
        <v>58</v>
      </c>
      <c r="L18" s="9" t="s">
        <v>53</v>
      </c>
    </row>
    <row r="19" spans="1:12" x14ac:dyDescent="0.2">
      <c r="A19" s="5" t="s">
        <v>181</v>
      </c>
      <c r="B19" s="5" t="s">
        <v>83</v>
      </c>
      <c r="C19" s="5" t="s">
        <v>56</v>
      </c>
      <c r="D19" s="5" t="s">
        <v>67</v>
      </c>
      <c r="E19" s="9" t="s">
        <v>67</v>
      </c>
      <c r="F19" s="5" t="s">
        <v>46</v>
      </c>
      <c r="G19" s="9" t="s">
        <v>130</v>
      </c>
      <c r="H19" s="9" t="s">
        <v>182</v>
      </c>
      <c r="I19" s="9" t="s">
        <v>164</v>
      </c>
      <c r="J19" s="9" t="s">
        <v>132</v>
      </c>
      <c r="K19" s="9" t="s">
        <v>132</v>
      </c>
      <c r="L19" s="9" t="s">
        <v>53</v>
      </c>
    </row>
    <row r="20" spans="1:12" x14ac:dyDescent="0.2">
      <c r="A20" s="5" t="s">
        <v>183</v>
      </c>
      <c r="B20" s="5" t="s">
        <v>84</v>
      </c>
      <c r="C20" s="5" t="s">
        <v>56</v>
      </c>
      <c r="D20" s="5" t="s">
        <v>67</v>
      </c>
      <c r="E20" s="9" t="s">
        <v>67</v>
      </c>
      <c r="F20" s="5" t="s">
        <v>47</v>
      </c>
      <c r="G20" s="9" t="s">
        <v>184</v>
      </c>
      <c r="H20" s="9" t="s">
        <v>184</v>
      </c>
      <c r="I20" s="9" t="s">
        <v>132</v>
      </c>
      <c r="J20" s="9" t="s">
        <v>68</v>
      </c>
      <c r="K20" s="9" t="s">
        <v>58</v>
      </c>
      <c r="L20" s="9" t="s">
        <v>53</v>
      </c>
    </row>
    <row r="21" spans="1:12" x14ac:dyDescent="0.2">
      <c r="A21" s="5" t="s">
        <v>185</v>
      </c>
      <c r="B21" s="5" t="s">
        <v>9</v>
      </c>
      <c r="C21" s="5" t="s">
        <v>56</v>
      </c>
      <c r="D21" s="5" t="s">
        <v>67</v>
      </c>
      <c r="E21" s="9" t="s">
        <v>67</v>
      </c>
      <c r="F21" s="5" t="s">
        <v>52</v>
      </c>
      <c r="G21" s="9" t="s">
        <v>137</v>
      </c>
      <c r="H21" s="9" t="s">
        <v>137</v>
      </c>
      <c r="I21" s="9" t="s">
        <v>44</v>
      </c>
      <c r="J21" s="9" t="s">
        <v>135</v>
      </c>
      <c r="K21" s="9" t="s">
        <v>135</v>
      </c>
      <c r="L21" s="9" t="s">
        <v>53</v>
      </c>
    </row>
    <row r="22" spans="1:12" x14ac:dyDescent="0.2">
      <c r="A22" s="5" t="s">
        <v>186</v>
      </c>
      <c r="B22" s="5" t="s">
        <v>7</v>
      </c>
      <c r="C22" s="5" t="s">
        <v>56</v>
      </c>
      <c r="D22" s="5" t="s">
        <v>75</v>
      </c>
      <c r="E22" s="9" t="s">
        <v>139</v>
      </c>
      <c r="F22" s="5" t="s">
        <v>77</v>
      </c>
      <c r="G22" s="9" t="s">
        <v>187</v>
      </c>
      <c r="H22" s="9" t="s">
        <v>187</v>
      </c>
      <c r="I22" s="9" t="s">
        <v>46</v>
      </c>
      <c r="J22" s="9" t="s">
        <v>135</v>
      </c>
      <c r="K22" s="9" t="s">
        <v>135</v>
      </c>
      <c r="L22" s="9" t="s">
        <v>53</v>
      </c>
    </row>
    <row r="23" spans="1:12" x14ac:dyDescent="0.2">
      <c r="A23" s="5" t="s">
        <v>188</v>
      </c>
      <c r="B23" s="5" t="s">
        <v>5</v>
      </c>
      <c r="C23" s="5" t="s">
        <v>56</v>
      </c>
      <c r="D23" s="5" t="s">
        <v>189</v>
      </c>
      <c r="E23" s="9" t="s">
        <v>190</v>
      </c>
      <c r="F23" s="5" t="s">
        <v>55</v>
      </c>
      <c r="G23" s="9" t="s">
        <v>191</v>
      </c>
      <c r="H23" s="9" t="s">
        <v>191</v>
      </c>
      <c r="I23" s="9" t="s">
        <v>192</v>
      </c>
      <c r="J23" s="9" t="s">
        <v>193</v>
      </c>
      <c r="K23" s="9" t="s">
        <v>85</v>
      </c>
      <c r="L23" s="9" t="s">
        <v>53</v>
      </c>
    </row>
    <row r="24" spans="1:12" x14ac:dyDescent="0.2">
      <c r="A24" s="5" t="s">
        <v>194</v>
      </c>
      <c r="B24" s="5" t="s">
        <v>10</v>
      </c>
      <c r="C24" s="5" t="s">
        <v>56</v>
      </c>
      <c r="D24" s="5" t="s">
        <v>75</v>
      </c>
      <c r="E24" s="9" t="s">
        <v>80</v>
      </c>
      <c r="F24" s="5" t="s">
        <v>77</v>
      </c>
      <c r="G24" s="9" t="s">
        <v>135</v>
      </c>
      <c r="H24" s="9" t="s">
        <v>135</v>
      </c>
      <c r="I24" s="9" t="s">
        <v>195</v>
      </c>
      <c r="J24" s="9" t="s">
        <v>196</v>
      </c>
      <c r="K24" s="9" t="s">
        <v>196</v>
      </c>
      <c r="L24" s="9" t="s">
        <v>53</v>
      </c>
    </row>
    <row r="25" spans="1:12" x14ac:dyDescent="0.2">
      <c r="A25" s="5" t="s">
        <v>197</v>
      </c>
      <c r="B25" s="5" t="s">
        <v>38</v>
      </c>
      <c r="C25" s="5" t="s">
        <v>56</v>
      </c>
      <c r="D25" s="5" t="s">
        <v>53</v>
      </c>
      <c r="E25" s="9" t="s">
        <v>139</v>
      </c>
      <c r="F25" s="5" t="s">
        <v>47</v>
      </c>
      <c r="G25" s="9" t="s">
        <v>59</v>
      </c>
      <c r="H25" s="9" t="s">
        <v>59</v>
      </c>
      <c r="I25" s="9" t="s">
        <v>44</v>
      </c>
      <c r="J25" s="9" t="s">
        <v>140</v>
      </c>
      <c r="K25" s="9" t="s">
        <v>140</v>
      </c>
      <c r="L25" s="9" t="s">
        <v>53</v>
      </c>
    </row>
    <row r="26" spans="1:12" x14ac:dyDescent="0.2">
      <c r="A26" s="5" t="s">
        <v>198</v>
      </c>
      <c r="B26" s="5" t="s">
        <v>86</v>
      </c>
      <c r="C26" s="5" t="s">
        <v>56</v>
      </c>
      <c r="D26" s="5" t="s">
        <v>199</v>
      </c>
      <c r="E26" s="9" t="s">
        <v>139</v>
      </c>
      <c r="F26" s="5" t="s">
        <v>60</v>
      </c>
      <c r="G26" s="9" t="s">
        <v>118</v>
      </c>
      <c r="H26" s="9" t="s">
        <v>50</v>
      </c>
      <c r="I26" s="9" t="s">
        <v>132</v>
      </c>
      <c r="J26" s="9" t="s">
        <v>68</v>
      </c>
      <c r="K26" s="9" t="s">
        <v>91</v>
      </c>
      <c r="L26" s="9" t="s">
        <v>53</v>
      </c>
    </row>
    <row r="27" spans="1:12" x14ac:dyDescent="0.2">
      <c r="A27" s="5" t="s">
        <v>200</v>
      </c>
      <c r="B27" s="5" t="s">
        <v>87</v>
      </c>
      <c r="C27" s="5" t="s">
        <v>56</v>
      </c>
      <c r="D27" s="5" t="s">
        <v>75</v>
      </c>
      <c r="E27" s="9" t="s">
        <v>139</v>
      </c>
      <c r="F27" s="5" t="s">
        <v>63</v>
      </c>
      <c r="G27" s="9" t="s">
        <v>140</v>
      </c>
      <c r="H27" s="9" t="s">
        <v>140</v>
      </c>
      <c r="I27" s="9" t="s">
        <v>141</v>
      </c>
      <c r="J27" s="9" t="s">
        <v>58</v>
      </c>
      <c r="K27" s="9" t="s">
        <v>58</v>
      </c>
      <c r="L27" s="9" t="s">
        <v>53</v>
      </c>
    </row>
    <row r="28" spans="1:12" x14ac:dyDescent="0.2">
      <c r="A28" s="5" t="s">
        <v>201</v>
      </c>
      <c r="B28" s="5" t="s">
        <v>88</v>
      </c>
      <c r="C28" s="5" t="s">
        <v>56</v>
      </c>
      <c r="D28" s="5" t="s">
        <v>67</v>
      </c>
      <c r="E28" s="9" t="s">
        <v>67</v>
      </c>
      <c r="F28" s="5" t="s">
        <v>52</v>
      </c>
      <c r="G28" s="9" t="s">
        <v>182</v>
      </c>
      <c r="H28" s="9" t="s">
        <v>182</v>
      </c>
      <c r="I28" s="9" t="s">
        <v>44</v>
      </c>
      <c r="J28" s="9" t="s">
        <v>135</v>
      </c>
      <c r="K28" s="9" t="s">
        <v>135</v>
      </c>
      <c r="L28" s="9" t="s">
        <v>53</v>
      </c>
    </row>
    <row r="29" spans="1:12" x14ac:dyDescent="0.2">
      <c r="A29" s="5" t="s">
        <v>202</v>
      </c>
      <c r="B29" s="5" t="s">
        <v>12</v>
      </c>
      <c r="C29" s="5" t="s">
        <v>56</v>
      </c>
      <c r="D29" s="5" t="s">
        <v>102</v>
      </c>
      <c r="E29" s="9" t="s">
        <v>48</v>
      </c>
      <c r="F29" s="5" t="s">
        <v>55</v>
      </c>
      <c r="G29" s="9" t="s">
        <v>203</v>
      </c>
      <c r="H29" s="9" t="s">
        <v>204</v>
      </c>
      <c r="I29" s="9" t="s">
        <v>44</v>
      </c>
      <c r="J29" s="9" t="s">
        <v>178</v>
      </c>
      <c r="K29" s="9" t="s">
        <v>178</v>
      </c>
      <c r="L29" s="9" t="s">
        <v>53</v>
      </c>
    </row>
    <row r="30" spans="1:12" x14ac:dyDescent="0.2">
      <c r="A30" s="5" t="s">
        <v>200</v>
      </c>
      <c r="B30" s="5" t="s">
        <v>87</v>
      </c>
      <c r="C30" s="5" t="s">
        <v>56</v>
      </c>
      <c r="D30" s="5" t="s">
        <v>75</v>
      </c>
      <c r="E30" s="9" t="s">
        <v>139</v>
      </c>
      <c r="F30" s="5" t="s">
        <v>63</v>
      </c>
      <c r="G30" s="9" t="s">
        <v>140</v>
      </c>
      <c r="H30" s="9" t="s">
        <v>140</v>
      </c>
      <c r="I30" s="9" t="s">
        <v>141</v>
      </c>
      <c r="J30" s="9" t="s">
        <v>58</v>
      </c>
      <c r="K30" s="9" t="s">
        <v>58</v>
      </c>
      <c r="L30" s="9" t="s">
        <v>53</v>
      </c>
    </row>
    <row r="31" spans="1:12" x14ac:dyDescent="0.2">
      <c r="A31" s="5" t="s">
        <v>201</v>
      </c>
      <c r="B31" s="5" t="s">
        <v>88</v>
      </c>
      <c r="C31" s="5" t="s">
        <v>56</v>
      </c>
      <c r="D31" s="5" t="s">
        <v>67</v>
      </c>
      <c r="E31" s="9" t="s">
        <v>67</v>
      </c>
      <c r="F31" s="5" t="s">
        <v>52</v>
      </c>
      <c r="G31" s="9" t="s">
        <v>182</v>
      </c>
      <c r="H31" s="9" t="s">
        <v>182</v>
      </c>
      <c r="I31" s="9" t="s">
        <v>44</v>
      </c>
      <c r="J31" s="9" t="s">
        <v>135</v>
      </c>
      <c r="K31" s="9" t="s">
        <v>135</v>
      </c>
      <c r="L31" s="9" t="s">
        <v>53</v>
      </c>
    </row>
    <row r="32" spans="1:12" x14ac:dyDescent="0.2">
      <c r="A32" s="5" t="s">
        <v>202</v>
      </c>
      <c r="B32" s="5" t="s">
        <v>12</v>
      </c>
      <c r="C32" s="5" t="s">
        <v>56</v>
      </c>
      <c r="D32" s="5" t="s">
        <v>102</v>
      </c>
      <c r="E32" s="9" t="s">
        <v>48</v>
      </c>
      <c r="F32" s="5" t="s">
        <v>55</v>
      </c>
      <c r="G32" s="9" t="s">
        <v>203</v>
      </c>
      <c r="H32" s="9" t="s">
        <v>204</v>
      </c>
      <c r="I32" s="9" t="s">
        <v>44</v>
      </c>
      <c r="J32" s="9" t="s">
        <v>178</v>
      </c>
      <c r="K32" s="9" t="s">
        <v>178</v>
      </c>
      <c r="L32" s="9" t="s">
        <v>53</v>
      </c>
    </row>
    <row r="33" spans="1:12" x14ac:dyDescent="0.2">
      <c r="A33" s="5" t="s">
        <v>205</v>
      </c>
      <c r="B33" s="5" t="s">
        <v>13</v>
      </c>
      <c r="C33" s="5" t="s">
        <v>56</v>
      </c>
      <c r="D33" s="5" t="s">
        <v>206</v>
      </c>
      <c r="E33" s="9" t="s">
        <v>207</v>
      </c>
      <c r="F33" s="5" t="s">
        <v>47</v>
      </c>
      <c r="G33" s="9" t="s">
        <v>135</v>
      </c>
      <c r="H33" s="9" t="s">
        <v>137</v>
      </c>
      <c r="I33" s="9" t="s">
        <v>208</v>
      </c>
      <c r="J33" s="9" t="s">
        <v>89</v>
      </c>
      <c r="K33" s="9" t="s">
        <v>89</v>
      </c>
      <c r="L33" s="9" t="s">
        <v>53</v>
      </c>
    </row>
    <row r="34" spans="1:12" x14ac:dyDescent="0.2">
      <c r="A34" s="5" t="s">
        <v>209</v>
      </c>
      <c r="B34" s="5" t="s">
        <v>39</v>
      </c>
      <c r="C34" s="5" t="s">
        <v>56</v>
      </c>
      <c r="D34" s="5" t="s">
        <v>67</v>
      </c>
      <c r="E34" s="9" t="s">
        <v>67</v>
      </c>
      <c r="F34" s="5" t="s">
        <v>45</v>
      </c>
      <c r="G34" s="9" t="s">
        <v>140</v>
      </c>
      <c r="H34" s="9" t="s">
        <v>130</v>
      </c>
      <c r="I34" s="9" t="s">
        <v>132</v>
      </c>
      <c r="J34" s="9" t="s">
        <v>131</v>
      </c>
      <c r="K34" s="9" t="s">
        <v>131</v>
      </c>
      <c r="L34" s="9" t="s">
        <v>80</v>
      </c>
    </row>
    <row r="35" spans="1:12" x14ac:dyDescent="0.2">
      <c r="A35" s="5" t="s">
        <v>210</v>
      </c>
      <c r="B35" s="5" t="s">
        <v>90</v>
      </c>
      <c r="C35" s="5" t="s">
        <v>56</v>
      </c>
      <c r="D35" s="5" t="s">
        <v>47</v>
      </c>
      <c r="E35" s="9" t="s">
        <v>211</v>
      </c>
      <c r="F35" s="5" t="s">
        <v>47</v>
      </c>
      <c r="G35" s="9" t="s">
        <v>212</v>
      </c>
      <c r="H35" s="9" t="s">
        <v>212</v>
      </c>
      <c r="I35" s="9" t="s">
        <v>213</v>
      </c>
      <c r="J35" s="9" t="s">
        <v>44</v>
      </c>
      <c r="K35" s="9" t="s">
        <v>68</v>
      </c>
      <c r="L35" s="9" t="s">
        <v>53</v>
      </c>
    </row>
    <row r="36" spans="1:12" x14ac:dyDescent="0.2">
      <c r="A36" s="5" t="s">
        <v>214</v>
      </c>
      <c r="B36" s="5" t="s">
        <v>16</v>
      </c>
      <c r="C36" s="5" t="s">
        <v>56</v>
      </c>
      <c r="D36" s="5" t="s">
        <v>67</v>
      </c>
      <c r="E36" s="9" t="s">
        <v>67</v>
      </c>
      <c r="F36" s="5" t="s">
        <v>215</v>
      </c>
      <c r="G36" s="9" t="s">
        <v>140</v>
      </c>
      <c r="H36" s="9" t="s">
        <v>130</v>
      </c>
      <c r="I36" s="9" t="s">
        <v>131</v>
      </c>
      <c r="J36" s="9" t="s">
        <v>131</v>
      </c>
      <c r="K36" s="9" t="s">
        <v>131</v>
      </c>
      <c r="L36" s="9" t="s">
        <v>53</v>
      </c>
    </row>
    <row r="37" spans="1:12" x14ac:dyDescent="0.2">
      <c r="A37" s="5" t="s">
        <v>216</v>
      </c>
      <c r="B37" s="5" t="s">
        <v>17</v>
      </c>
      <c r="C37" s="5" t="s">
        <v>56</v>
      </c>
      <c r="D37" s="5" t="s">
        <v>69</v>
      </c>
      <c r="E37" s="9" t="s">
        <v>69</v>
      </c>
      <c r="F37" s="5" t="s">
        <v>45</v>
      </c>
      <c r="G37" s="9" t="s">
        <v>217</v>
      </c>
      <c r="H37" s="9" t="s">
        <v>217</v>
      </c>
      <c r="I37" s="9" t="s">
        <v>131</v>
      </c>
      <c r="J37" s="9" t="s">
        <v>164</v>
      </c>
      <c r="K37" s="9" t="s">
        <v>164</v>
      </c>
      <c r="L37" s="9" t="s">
        <v>53</v>
      </c>
    </row>
    <row r="38" spans="1:12" x14ac:dyDescent="0.2">
      <c r="A38" s="5" t="s">
        <v>218</v>
      </c>
      <c r="B38" s="5" t="s">
        <v>14</v>
      </c>
      <c r="C38" s="5" t="s">
        <v>56</v>
      </c>
      <c r="D38" s="5" t="s">
        <v>67</v>
      </c>
      <c r="E38" s="9" t="s">
        <v>67</v>
      </c>
      <c r="F38" s="5" t="s">
        <v>52</v>
      </c>
      <c r="G38" s="9" t="s">
        <v>140</v>
      </c>
      <c r="H38" s="9" t="s">
        <v>140</v>
      </c>
      <c r="I38" s="9" t="s">
        <v>160</v>
      </c>
      <c r="J38" s="9" t="s">
        <v>219</v>
      </c>
      <c r="K38" s="9" t="s">
        <v>219</v>
      </c>
      <c r="L38" s="9" t="s">
        <v>53</v>
      </c>
    </row>
    <row r="39" spans="1:12" x14ac:dyDescent="0.2">
      <c r="A39" s="5" t="s">
        <v>220</v>
      </c>
      <c r="B39" s="5" t="s">
        <v>40</v>
      </c>
      <c r="C39" s="5" t="s">
        <v>56</v>
      </c>
      <c r="D39" s="5" t="s">
        <v>75</v>
      </c>
      <c r="E39" s="9" t="s">
        <v>75</v>
      </c>
      <c r="F39" s="5" t="s">
        <v>45</v>
      </c>
      <c r="G39" s="9" t="s">
        <v>140</v>
      </c>
      <c r="H39" s="9" t="s">
        <v>140</v>
      </c>
      <c r="I39" s="9" t="s">
        <v>131</v>
      </c>
      <c r="J39" s="9" t="s">
        <v>178</v>
      </c>
      <c r="K39" s="9" t="s">
        <v>178</v>
      </c>
      <c r="L39" s="9" t="s">
        <v>53</v>
      </c>
    </row>
    <row r="40" spans="1:12" x14ac:dyDescent="0.2">
      <c r="A40" s="5" t="s">
        <v>221</v>
      </c>
      <c r="B40" s="5" t="s">
        <v>92</v>
      </c>
      <c r="C40" s="5" t="s">
        <v>56</v>
      </c>
      <c r="D40" s="5" t="s">
        <v>107</v>
      </c>
      <c r="E40" s="9" t="s">
        <v>133</v>
      </c>
      <c r="F40" s="5" t="s">
        <v>62</v>
      </c>
      <c r="G40" s="9" t="s">
        <v>184</v>
      </c>
      <c r="H40" s="9" t="s">
        <v>184</v>
      </c>
      <c r="I40" s="9" t="s">
        <v>132</v>
      </c>
      <c r="J40" s="9" t="s">
        <v>44</v>
      </c>
      <c r="K40" s="9" t="s">
        <v>49</v>
      </c>
      <c r="L40" s="9" t="s">
        <v>53</v>
      </c>
    </row>
    <row r="41" spans="1:12" x14ac:dyDescent="0.2">
      <c r="A41" s="5" t="s">
        <v>222</v>
      </c>
      <c r="B41" s="5" t="s">
        <v>21</v>
      </c>
      <c r="C41" s="5" t="s">
        <v>56</v>
      </c>
      <c r="D41" s="5" t="s">
        <v>107</v>
      </c>
      <c r="E41" s="9" t="s">
        <v>133</v>
      </c>
      <c r="F41" s="5" t="s">
        <v>223</v>
      </c>
      <c r="G41" s="9" t="s">
        <v>137</v>
      </c>
      <c r="H41" s="9" t="s">
        <v>137</v>
      </c>
      <c r="I41" s="9" t="s">
        <v>144</v>
      </c>
      <c r="J41" s="9" t="s">
        <v>165</v>
      </c>
      <c r="K41" s="9" t="s">
        <v>165</v>
      </c>
      <c r="L41" s="9" t="s">
        <v>53</v>
      </c>
    </row>
    <row r="42" spans="1:12" x14ac:dyDescent="0.2">
      <c r="A42" s="5" t="s">
        <v>224</v>
      </c>
      <c r="B42" s="5" t="s">
        <v>93</v>
      </c>
      <c r="C42" s="5" t="s">
        <v>56</v>
      </c>
      <c r="D42" s="5" t="s">
        <v>67</v>
      </c>
      <c r="E42" s="9" t="s">
        <v>67</v>
      </c>
      <c r="F42" s="5" t="s">
        <v>225</v>
      </c>
      <c r="G42" s="9" t="s">
        <v>226</v>
      </c>
      <c r="H42" s="9" t="s">
        <v>227</v>
      </c>
      <c r="I42" s="9" t="s">
        <v>228</v>
      </c>
      <c r="J42" s="9" t="s">
        <v>89</v>
      </c>
      <c r="K42" s="9" t="s">
        <v>89</v>
      </c>
      <c r="L42" s="9" t="s">
        <v>53</v>
      </c>
    </row>
    <row r="43" spans="1:12" x14ac:dyDescent="0.2">
      <c r="A43" s="5" t="s">
        <v>229</v>
      </c>
      <c r="B43" s="5" t="s">
        <v>22</v>
      </c>
      <c r="C43" s="5" t="s">
        <v>56</v>
      </c>
      <c r="D43" s="5" t="s">
        <v>230</v>
      </c>
      <c r="E43" s="9" t="s">
        <v>230</v>
      </c>
      <c r="F43" s="5" t="s">
        <v>45</v>
      </c>
      <c r="G43" s="9" t="s">
        <v>217</v>
      </c>
      <c r="H43" s="9" t="s">
        <v>217</v>
      </c>
      <c r="I43" s="9" t="s">
        <v>131</v>
      </c>
      <c r="J43" s="9" t="s">
        <v>164</v>
      </c>
      <c r="K43" s="9" t="s">
        <v>164</v>
      </c>
      <c r="L43" s="9" t="s">
        <v>53</v>
      </c>
    </row>
    <row r="44" spans="1:12" x14ac:dyDescent="0.2">
      <c r="A44" s="5" t="s">
        <v>231</v>
      </c>
      <c r="B44" s="5" t="s">
        <v>41</v>
      </c>
      <c r="C44" s="5" t="s">
        <v>56</v>
      </c>
      <c r="D44" s="5" t="s">
        <v>67</v>
      </c>
      <c r="E44" s="9" t="s">
        <v>67</v>
      </c>
      <c r="F44" s="5" t="s">
        <v>45</v>
      </c>
      <c r="G44" s="9" t="s">
        <v>130</v>
      </c>
      <c r="H44" s="9" t="s">
        <v>130</v>
      </c>
      <c r="I44" s="9" t="s">
        <v>135</v>
      </c>
      <c r="J44" s="9" t="s">
        <v>132</v>
      </c>
      <c r="K44" s="9" t="s">
        <v>132</v>
      </c>
      <c r="L44" s="9" t="s">
        <v>80</v>
      </c>
    </row>
    <row r="45" spans="1:12" x14ac:dyDescent="0.2">
      <c r="A45" s="5" t="s">
        <v>232</v>
      </c>
      <c r="B45" s="5" t="s">
        <v>94</v>
      </c>
      <c r="C45" s="5" t="s">
        <v>56</v>
      </c>
      <c r="D45" s="5" t="s">
        <v>233</v>
      </c>
      <c r="E45" s="9" t="s">
        <v>136</v>
      </c>
      <c r="F45" s="5" t="s">
        <v>62</v>
      </c>
      <c r="G45" s="9" t="s">
        <v>118</v>
      </c>
      <c r="H45" s="9" t="s">
        <v>118</v>
      </c>
      <c r="I45" s="9" t="s">
        <v>132</v>
      </c>
      <c r="J45" s="9" t="s">
        <v>64</v>
      </c>
      <c r="K45" s="9" t="s">
        <v>58</v>
      </c>
      <c r="L45" s="9" t="s">
        <v>53</v>
      </c>
    </row>
    <row r="46" spans="1:12" x14ac:dyDescent="0.2">
      <c r="A46" s="5" t="s">
        <v>234</v>
      </c>
      <c r="B46" s="5" t="s">
        <v>24</v>
      </c>
      <c r="C46" s="5" t="s">
        <v>56</v>
      </c>
      <c r="D46" s="5" t="s">
        <v>139</v>
      </c>
      <c r="E46" s="9" t="s">
        <v>136</v>
      </c>
      <c r="F46" s="5" t="s">
        <v>235</v>
      </c>
      <c r="G46" s="9" t="s">
        <v>140</v>
      </c>
      <c r="H46" s="9" t="s">
        <v>140</v>
      </c>
      <c r="I46" s="9" t="s">
        <v>44</v>
      </c>
      <c r="J46" s="9" t="s">
        <v>213</v>
      </c>
      <c r="K46" s="9" t="s">
        <v>213</v>
      </c>
      <c r="L46" s="9" t="s">
        <v>53</v>
      </c>
    </row>
    <row r="47" spans="1:12" x14ac:dyDescent="0.2">
      <c r="A47" s="5" t="s">
        <v>236</v>
      </c>
      <c r="B47" s="5" t="s">
        <v>95</v>
      </c>
      <c r="C47" s="5" t="s">
        <v>56</v>
      </c>
      <c r="D47" s="5" t="s">
        <v>177</v>
      </c>
      <c r="E47" s="9" t="s">
        <v>237</v>
      </c>
      <c r="F47" s="5" t="s">
        <v>77</v>
      </c>
      <c r="G47" s="9" t="s">
        <v>148</v>
      </c>
      <c r="H47" s="9" t="s">
        <v>58</v>
      </c>
      <c r="I47" s="9" t="s">
        <v>149</v>
      </c>
      <c r="J47" s="9" t="s">
        <v>238</v>
      </c>
      <c r="K47" s="9" t="s">
        <v>238</v>
      </c>
      <c r="L47" s="9" t="s">
        <v>53</v>
      </c>
    </row>
    <row r="48" spans="1:12" x14ac:dyDescent="0.2">
      <c r="A48" s="5" t="s">
        <v>239</v>
      </c>
      <c r="B48" s="5" t="s">
        <v>96</v>
      </c>
      <c r="C48" s="5" t="s">
        <v>56</v>
      </c>
      <c r="D48" s="5" t="s">
        <v>48</v>
      </c>
      <c r="E48" s="9" t="s">
        <v>66</v>
      </c>
      <c r="F48" s="5" t="s">
        <v>240</v>
      </c>
      <c r="G48" s="9" t="s">
        <v>241</v>
      </c>
      <c r="H48" s="9" t="s">
        <v>242</v>
      </c>
      <c r="I48" s="9" t="s">
        <v>243</v>
      </c>
      <c r="J48" s="9" t="s">
        <v>178</v>
      </c>
      <c r="K48" s="9" t="s">
        <v>178</v>
      </c>
      <c r="L48" s="9" t="s">
        <v>53</v>
      </c>
    </row>
    <row r="49" spans="1:12" x14ac:dyDescent="0.2">
      <c r="A49" s="5" t="s">
        <v>244</v>
      </c>
      <c r="B49" s="5" t="s">
        <v>25</v>
      </c>
      <c r="C49" s="5" t="s">
        <v>71</v>
      </c>
      <c r="D49" s="5" t="s">
        <v>67</v>
      </c>
      <c r="E49" s="9" t="s">
        <v>67</v>
      </c>
      <c r="F49" s="5" t="s">
        <v>235</v>
      </c>
      <c r="G49" s="9" t="s">
        <v>117</v>
      </c>
      <c r="H49" s="9" t="s">
        <v>117</v>
      </c>
      <c r="I49" s="9" t="s">
        <v>97</v>
      </c>
      <c r="J49" s="9" t="s">
        <v>245</v>
      </c>
      <c r="K49" s="9" t="s">
        <v>245</v>
      </c>
      <c r="L49" s="9" t="s">
        <v>72</v>
      </c>
    </row>
    <row r="50" spans="1:12" x14ac:dyDescent="0.2">
      <c r="A50" s="5" t="s">
        <v>246</v>
      </c>
      <c r="B50" s="5" t="s">
        <v>26</v>
      </c>
      <c r="C50" s="5" t="s">
        <v>71</v>
      </c>
      <c r="D50" s="5" t="s">
        <v>72</v>
      </c>
      <c r="E50" s="9" t="s">
        <v>247</v>
      </c>
      <c r="F50" s="5" t="s">
        <v>45</v>
      </c>
      <c r="G50" s="9" t="s">
        <v>130</v>
      </c>
      <c r="H50" s="9" t="s">
        <v>130</v>
      </c>
      <c r="I50" s="9" t="s">
        <v>132</v>
      </c>
      <c r="J50" s="9" t="s">
        <v>132</v>
      </c>
      <c r="K50" s="9" t="s">
        <v>132</v>
      </c>
      <c r="L50" s="9" t="s">
        <v>80</v>
      </c>
    </row>
    <row r="51" spans="1:12" x14ac:dyDescent="0.2">
      <c r="A51" s="5" t="s">
        <v>248</v>
      </c>
      <c r="B51" s="5" t="s">
        <v>249</v>
      </c>
      <c r="C51" s="5" t="s">
        <v>71</v>
      </c>
      <c r="D51" s="5" t="s">
        <v>67</v>
      </c>
      <c r="E51" s="9" t="s">
        <v>67</v>
      </c>
      <c r="F51" s="5" t="s">
        <v>151</v>
      </c>
      <c r="G51" s="9" t="s">
        <v>130</v>
      </c>
      <c r="H51" s="9" t="s">
        <v>130</v>
      </c>
      <c r="I51" s="9" t="s">
        <v>160</v>
      </c>
      <c r="J51" s="9" t="s">
        <v>131</v>
      </c>
      <c r="K51" s="9" t="s">
        <v>131</v>
      </c>
      <c r="L51" s="9" t="s">
        <v>72</v>
      </c>
    </row>
    <row r="52" spans="1:12" x14ac:dyDescent="0.2">
      <c r="A52" s="5" t="s">
        <v>250</v>
      </c>
      <c r="B52" s="5" t="s">
        <v>27</v>
      </c>
      <c r="C52" s="5" t="s">
        <v>71</v>
      </c>
      <c r="D52" s="5" t="s">
        <v>67</v>
      </c>
      <c r="E52" s="9" t="s">
        <v>67</v>
      </c>
      <c r="F52" s="5" t="s">
        <v>251</v>
      </c>
      <c r="G52" s="9" t="s">
        <v>130</v>
      </c>
      <c r="H52" s="9" t="s">
        <v>130</v>
      </c>
      <c r="I52" s="9" t="s">
        <v>141</v>
      </c>
      <c r="J52" s="9" t="s">
        <v>131</v>
      </c>
      <c r="K52" s="9" t="s">
        <v>131</v>
      </c>
      <c r="L52" s="9" t="s">
        <v>69</v>
      </c>
    </row>
    <row r="53" spans="1:12" x14ac:dyDescent="0.2">
      <c r="A53" s="5" t="s">
        <v>252</v>
      </c>
      <c r="B53" s="5" t="s">
        <v>253</v>
      </c>
      <c r="C53" s="5" t="s">
        <v>71</v>
      </c>
      <c r="D53" s="5" t="s">
        <v>75</v>
      </c>
      <c r="E53" s="9" t="s">
        <v>53</v>
      </c>
      <c r="F53" s="5" t="s">
        <v>254</v>
      </c>
      <c r="G53" s="9" t="s">
        <v>117</v>
      </c>
      <c r="H53" s="9" t="s">
        <v>117</v>
      </c>
      <c r="I53" s="9" t="s">
        <v>132</v>
      </c>
      <c r="J53" s="9" t="s">
        <v>132</v>
      </c>
      <c r="K53" s="9" t="s">
        <v>132</v>
      </c>
      <c r="L53" s="9" t="s">
        <v>72</v>
      </c>
    </row>
    <row r="54" spans="1:12" x14ac:dyDescent="0.2">
      <c r="A54" s="5" t="s">
        <v>255</v>
      </c>
      <c r="B54" s="5" t="s">
        <v>98</v>
      </c>
      <c r="C54" s="5" t="s">
        <v>71</v>
      </c>
      <c r="D54" s="5" t="s">
        <v>67</v>
      </c>
      <c r="E54" s="9" t="s">
        <v>67</v>
      </c>
      <c r="F54" s="5" t="s">
        <v>52</v>
      </c>
      <c r="G54" s="9" t="s">
        <v>256</v>
      </c>
      <c r="H54" s="9" t="s">
        <v>140</v>
      </c>
      <c r="I54" s="9" t="s">
        <v>257</v>
      </c>
      <c r="J54" s="9" t="s">
        <v>258</v>
      </c>
      <c r="K54" s="9" t="s">
        <v>258</v>
      </c>
      <c r="L54" s="9" t="s">
        <v>69</v>
      </c>
    </row>
    <row r="55" spans="1:12" x14ac:dyDescent="0.2">
      <c r="A55" s="5" t="s">
        <v>259</v>
      </c>
      <c r="B55" s="5" t="s">
        <v>28</v>
      </c>
      <c r="C55" s="5" t="s">
        <v>71</v>
      </c>
      <c r="D55" s="5" t="s">
        <v>75</v>
      </c>
      <c r="E55" s="9" t="s">
        <v>139</v>
      </c>
      <c r="F55" s="5" t="s">
        <v>55</v>
      </c>
      <c r="G55" s="9" t="s">
        <v>137</v>
      </c>
      <c r="H55" s="9" t="s">
        <v>137</v>
      </c>
      <c r="I55" s="9" t="s">
        <v>144</v>
      </c>
      <c r="J55" s="9" t="s">
        <v>164</v>
      </c>
      <c r="K55" s="9" t="s">
        <v>164</v>
      </c>
      <c r="L55" s="9" t="s">
        <v>72</v>
      </c>
    </row>
    <row r="56" spans="1:12" x14ac:dyDescent="0.2">
      <c r="A56" s="5" t="s">
        <v>260</v>
      </c>
      <c r="B56" s="5" t="s">
        <v>99</v>
      </c>
      <c r="C56" s="5" t="s">
        <v>71</v>
      </c>
      <c r="D56" s="5" t="s">
        <v>67</v>
      </c>
      <c r="E56" s="9" t="s">
        <v>67</v>
      </c>
      <c r="F56" s="5" t="s">
        <v>45</v>
      </c>
      <c r="G56" s="9" t="s">
        <v>140</v>
      </c>
      <c r="H56" s="9" t="s">
        <v>140</v>
      </c>
      <c r="I56" s="9" t="s">
        <v>141</v>
      </c>
      <c r="J56" s="9" t="s">
        <v>49</v>
      </c>
      <c r="K56" s="9" t="s">
        <v>49</v>
      </c>
      <c r="L56" s="9" t="s">
        <v>72</v>
      </c>
    </row>
    <row r="57" spans="1:12" x14ac:dyDescent="0.2">
      <c r="A57" s="5" t="s">
        <v>261</v>
      </c>
      <c r="B57" s="5" t="s">
        <v>31</v>
      </c>
      <c r="C57" s="5" t="s">
        <v>71</v>
      </c>
      <c r="D57" s="5" t="s">
        <v>67</v>
      </c>
      <c r="E57" s="9" t="s">
        <v>67</v>
      </c>
      <c r="F57" s="5" t="s">
        <v>45</v>
      </c>
      <c r="G57" s="9" t="s">
        <v>130</v>
      </c>
      <c r="H57" s="9" t="s">
        <v>130</v>
      </c>
      <c r="I57" s="9" t="s">
        <v>141</v>
      </c>
      <c r="J57" s="9" t="s">
        <v>131</v>
      </c>
      <c r="K57" s="9" t="s">
        <v>131</v>
      </c>
      <c r="L57" s="9" t="s">
        <v>80</v>
      </c>
    </row>
    <row r="58" spans="1:12" x14ac:dyDescent="0.2">
      <c r="A58" s="5" t="s">
        <v>262</v>
      </c>
      <c r="B58" s="5" t="s">
        <v>29</v>
      </c>
      <c r="C58" s="5" t="s">
        <v>71</v>
      </c>
      <c r="D58" s="5" t="s">
        <v>67</v>
      </c>
      <c r="E58" s="9" t="s">
        <v>67</v>
      </c>
      <c r="F58" s="5" t="s">
        <v>47</v>
      </c>
      <c r="G58" s="9" t="s">
        <v>117</v>
      </c>
      <c r="H58" s="9" t="s">
        <v>117</v>
      </c>
      <c r="I58" s="9" t="s">
        <v>44</v>
      </c>
      <c r="J58" s="9" t="s">
        <v>135</v>
      </c>
      <c r="K58" s="9" t="s">
        <v>135</v>
      </c>
      <c r="L58" s="9" t="s">
        <v>72</v>
      </c>
    </row>
    <row r="59" spans="1:12" x14ac:dyDescent="0.2">
      <c r="A59" s="5" t="s">
        <v>263</v>
      </c>
      <c r="B59" s="5" t="s">
        <v>34</v>
      </c>
      <c r="C59" s="5" t="s">
        <v>56</v>
      </c>
      <c r="D59" s="5" t="s">
        <v>75</v>
      </c>
      <c r="E59" s="9" t="s">
        <v>139</v>
      </c>
      <c r="F59" s="5" t="s">
        <v>47</v>
      </c>
      <c r="G59" s="9" t="s">
        <v>140</v>
      </c>
      <c r="H59" s="9" t="s">
        <v>140</v>
      </c>
      <c r="I59" s="9" t="s">
        <v>141</v>
      </c>
      <c r="J59" s="9" t="s">
        <v>135</v>
      </c>
      <c r="K59" s="9" t="s">
        <v>135</v>
      </c>
      <c r="L59" s="9" t="s">
        <v>72</v>
      </c>
    </row>
    <row r="60" spans="1:12" x14ac:dyDescent="0.2">
      <c r="A60" s="5" t="s">
        <v>264</v>
      </c>
      <c r="B60" s="5" t="s">
        <v>32</v>
      </c>
      <c r="C60" s="5" t="s">
        <v>56</v>
      </c>
      <c r="D60" s="5" t="s">
        <v>139</v>
      </c>
      <c r="E60" s="9" t="s">
        <v>136</v>
      </c>
      <c r="F60" s="5" t="s">
        <v>265</v>
      </c>
      <c r="G60" s="9" t="s">
        <v>140</v>
      </c>
      <c r="H60" s="9" t="s">
        <v>140</v>
      </c>
      <c r="I60" s="9" t="s">
        <v>195</v>
      </c>
      <c r="J60" s="9" t="s">
        <v>245</v>
      </c>
      <c r="K60" s="9" t="s">
        <v>245</v>
      </c>
      <c r="L60" s="9" t="s">
        <v>72</v>
      </c>
    </row>
    <row r="61" spans="1:12" x14ac:dyDescent="0.2">
      <c r="A61" s="5" t="s">
        <v>266</v>
      </c>
      <c r="B61" s="5" t="s">
        <v>33</v>
      </c>
      <c r="C61" s="5" t="s">
        <v>71</v>
      </c>
      <c r="D61" s="5" t="s">
        <v>67</v>
      </c>
      <c r="E61" s="9" t="s">
        <v>67</v>
      </c>
      <c r="F61" s="5" t="s">
        <v>52</v>
      </c>
      <c r="G61" s="9" t="s">
        <v>137</v>
      </c>
      <c r="H61" s="9" t="s">
        <v>140</v>
      </c>
      <c r="I61" s="9" t="s">
        <v>155</v>
      </c>
      <c r="J61" s="9" t="s">
        <v>82</v>
      </c>
      <c r="K61" s="9" t="s">
        <v>82</v>
      </c>
      <c r="L61" s="9" t="s">
        <v>69</v>
      </c>
    </row>
    <row r="62" spans="1:12" x14ac:dyDescent="0.2">
      <c r="A62" s="5" t="s">
        <v>267</v>
      </c>
      <c r="B62" s="5" t="s">
        <v>100</v>
      </c>
      <c r="C62" s="5" t="s">
        <v>71</v>
      </c>
      <c r="D62" s="5" t="s">
        <v>67</v>
      </c>
      <c r="E62" s="9" t="s">
        <v>67</v>
      </c>
      <c r="F62" s="5" t="s">
        <v>223</v>
      </c>
      <c r="G62" s="9" t="s">
        <v>140</v>
      </c>
      <c r="H62" s="9" t="s">
        <v>140</v>
      </c>
      <c r="I62" s="9" t="s">
        <v>268</v>
      </c>
      <c r="J62" s="9" t="s">
        <v>68</v>
      </c>
      <c r="K62" s="9" t="s">
        <v>68</v>
      </c>
      <c r="L62" s="9" t="s">
        <v>72</v>
      </c>
    </row>
    <row r="63" spans="1:12" x14ac:dyDescent="0.2">
      <c r="A63" s="5" t="s">
        <v>269</v>
      </c>
      <c r="B63" s="5" t="s">
        <v>35</v>
      </c>
      <c r="C63" s="5" t="s">
        <v>71</v>
      </c>
      <c r="D63" s="5" t="s">
        <v>67</v>
      </c>
      <c r="E63" s="9" t="s">
        <v>67</v>
      </c>
      <c r="F63" s="5" t="s">
        <v>45</v>
      </c>
      <c r="G63" s="9" t="s">
        <v>270</v>
      </c>
      <c r="H63" s="9" t="s">
        <v>270</v>
      </c>
      <c r="I63" s="9" t="s">
        <v>44</v>
      </c>
      <c r="J63" s="9" t="s">
        <v>271</v>
      </c>
      <c r="K63" s="9" t="s">
        <v>271</v>
      </c>
      <c r="L63" s="9" t="s">
        <v>72</v>
      </c>
    </row>
    <row r="64" spans="1:12" x14ac:dyDescent="0.2">
      <c r="A64" s="5" t="s">
        <v>272</v>
      </c>
      <c r="B64" s="5" t="s">
        <v>101</v>
      </c>
      <c r="C64" s="5" t="s">
        <v>56</v>
      </c>
      <c r="D64" s="5" t="s">
        <v>72</v>
      </c>
      <c r="E64" s="9" t="s">
        <v>273</v>
      </c>
      <c r="F64" s="5" t="s">
        <v>46</v>
      </c>
      <c r="G64" s="9" t="s">
        <v>130</v>
      </c>
      <c r="H64" s="9" t="s">
        <v>182</v>
      </c>
      <c r="I64" s="9" t="s">
        <v>274</v>
      </c>
      <c r="J64" s="9" t="s">
        <v>46</v>
      </c>
      <c r="K64" s="9" t="s">
        <v>46</v>
      </c>
      <c r="L64" s="9" t="s">
        <v>102</v>
      </c>
    </row>
    <row r="65" spans="1:12" x14ac:dyDescent="0.2">
      <c r="A65" s="5" t="s">
        <v>275</v>
      </c>
      <c r="B65" s="5" t="s">
        <v>103</v>
      </c>
      <c r="C65" s="5" t="s">
        <v>56</v>
      </c>
      <c r="D65" s="5" t="s">
        <v>67</v>
      </c>
      <c r="E65" s="9" t="s">
        <v>67</v>
      </c>
      <c r="F65" s="5" t="s">
        <v>45</v>
      </c>
      <c r="G65" s="9" t="s">
        <v>137</v>
      </c>
      <c r="H65" s="9" t="s">
        <v>140</v>
      </c>
      <c r="I65" s="9" t="s">
        <v>160</v>
      </c>
      <c r="J65" s="9" t="s">
        <v>135</v>
      </c>
      <c r="K65" s="9" t="s">
        <v>135</v>
      </c>
      <c r="L65" s="9" t="s">
        <v>53</v>
      </c>
    </row>
    <row r="66" spans="1:12" x14ac:dyDescent="0.2">
      <c r="A66" s="5" t="s">
        <v>276</v>
      </c>
      <c r="B66" s="5" t="s">
        <v>104</v>
      </c>
      <c r="C66" s="5" t="s">
        <v>56</v>
      </c>
      <c r="D66" s="5" t="s">
        <v>67</v>
      </c>
      <c r="E66" s="9" t="s">
        <v>67</v>
      </c>
      <c r="F66" s="5" t="s">
        <v>45</v>
      </c>
      <c r="G66" s="9" t="s">
        <v>137</v>
      </c>
      <c r="H66" s="9" t="s">
        <v>140</v>
      </c>
      <c r="I66" s="9" t="s">
        <v>160</v>
      </c>
      <c r="J66" s="9" t="s">
        <v>135</v>
      </c>
      <c r="K66" s="9" t="s">
        <v>135</v>
      </c>
      <c r="L66" s="9" t="s">
        <v>53</v>
      </c>
    </row>
    <row r="67" spans="1:12" x14ac:dyDescent="0.2">
      <c r="A67" s="5" t="s">
        <v>277</v>
      </c>
      <c r="B67" s="5" t="s">
        <v>105</v>
      </c>
      <c r="C67" s="5" t="s">
        <v>56</v>
      </c>
      <c r="D67" s="5" t="s">
        <v>67</v>
      </c>
      <c r="E67" s="9" t="s">
        <v>67</v>
      </c>
      <c r="F67" s="5" t="s">
        <v>45</v>
      </c>
      <c r="G67" s="9" t="s">
        <v>137</v>
      </c>
      <c r="H67" s="9" t="s">
        <v>140</v>
      </c>
      <c r="I67" s="9" t="s">
        <v>160</v>
      </c>
      <c r="J67" s="9" t="s">
        <v>135</v>
      </c>
      <c r="K67" s="9" t="s">
        <v>135</v>
      </c>
      <c r="L67" s="9" t="s">
        <v>53</v>
      </c>
    </row>
    <row r="68" spans="1:12" x14ac:dyDescent="0.2">
      <c r="A68" s="5" t="s">
        <v>278</v>
      </c>
      <c r="B68" s="5" t="s">
        <v>106</v>
      </c>
      <c r="C68" s="5" t="s">
        <v>56</v>
      </c>
      <c r="D68" s="5" t="s">
        <v>67</v>
      </c>
      <c r="E68" s="9" t="s">
        <v>67</v>
      </c>
      <c r="F68" s="5" t="s">
        <v>74</v>
      </c>
      <c r="G68" s="9" t="s">
        <v>279</v>
      </c>
      <c r="H68" s="9" t="s">
        <v>57</v>
      </c>
      <c r="I68" s="9" t="s">
        <v>268</v>
      </c>
      <c r="J68" s="9" t="s">
        <v>51</v>
      </c>
      <c r="K68" s="9" t="s">
        <v>51</v>
      </c>
      <c r="L68" s="9" t="s">
        <v>53</v>
      </c>
    </row>
    <row r="69" spans="1:12" x14ac:dyDescent="0.2">
      <c r="A69" s="5" t="s">
        <v>280</v>
      </c>
      <c r="B69" s="5" t="s">
        <v>281</v>
      </c>
      <c r="C69" s="5" t="s">
        <v>56</v>
      </c>
      <c r="D69" s="5" t="s">
        <v>282</v>
      </c>
      <c r="E69" s="9" t="s">
        <v>207</v>
      </c>
      <c r="F69" s="5" t="s">
        <v>45</v>
      </c>
      <c r="G69" s="9" t="s">
        <v>159</v>
      </c>
      <c r="H69" s="9" t="s">
        <v>159</v>
      </c>
      <c r="I69" s="9" t="s">
        <v>160</v>
      </c>
      <c r="J69" s="9" t="s">
        <v>140</v>
      </c>
      <c r="K69" s="9" t="s">
        <v>140</v>
      </c>
      <c r="L69" s="9" t="s">
        <v>75</v>
      </c>
    </row>
    <row r="70" spans="1:12" x14ac:dyDescent="0.2">
      <c r="A70" s="5" t="s">
        <v>283</v>
      </c>
      <c r="B70" s="5" t="s">
        <v>109</v>
      </c>
      <c r="C70" s="5" t="s">
        <v>56</v>
      </c>
      <c r="D70" s="5" t="s">
        <v>67</v>
      </c>
      <c r="E70" s="9" t="s">
        <v>67</v>
      </c>
      <c r="F70" s="5" t="s">
        <v>77</v>
      </c>
      <c r="G70" s="9" t="s">
        <v>135</v>
      </c>
      <c r="H70" s="9" t="s">
        <v>279</v>
      </c>
      <c r="I70" s="9" t="s">
        <v>155</v>
      </c>
      <c r="J70" s="9" t="s">
        <v>57</v>
      </c>
      <c r="K70" s="9" t="s">
        <v>57</v>
      </c>
      <c r="L70" s="9" t="s">
        <v>69</v>
      </c>
    </row>
    <row r="71" spans="1:12" x14ac:dyDescent="0.2">
      <c r="A71" s="5" t="s">
        <v>284</v>
      </c>
      <c r="B71" s="5" t="s">
        <v>19</v>
      </c>
      <c r="C71" s="5" t="s">
        <v>56</v>
      </c>
      <c r="D71" s="5" t="s">
        <v>247</v>
      </c>
      <c r="E71" s="9" t="s">
        <v>190</v>
      </c>
      <c r="F71" s="5" t="s">
        <v>47</v>
      </c>
      <c r="G71" s="9" t="s">
        <v>285</v>
      </c>
      <c r="H71" s="9" t="s">
        <v>286</v>
      </c>
      <c r="I71" s="9" t="s">
        <v>287</v>
      </c>
      <c r="J71" s="9" t="s">
        <v>165</v>
      </c>
      <c r="K71" s="9" t="s">
        <v>165</v>
      </c>
      <c r="L71" s="9" t="s">
        <v>53</v>
      </c>
    </row>
    <row r="72" spans="1:12" x14ac:dyDescent="0.2">
      <c r="A72" s="5" t="s">
        <v>288</v>
      </c>
      <c r="B72" s="5" t="s">
        <v>23</v>
      </c>
      <c r="C72" s="5" t="s">
        <v>56</v>
      </c>
      <c r="D72" s="5" t="s">
        <v>43</v>
      </c>
      <c r="E72" s="9" t="s">
        <v>75</v>
      </c>
      <c r="F72" s="5" t="s">
        <v>77</v>
      </c>
      <c r="G72" s="9" t="s">
        <v>58</v>
      </c>
      <c r="H72" s="9" t="s">
        <v>58</v>
      </c>
      <c r="I72" s="9" t="s">
        <v>141</v>
      </c>
      <c r="J72" s="9" t="s">
        <v>135</v>
      </c>
      <c r="K72" s="9" t="s">
        <v>135</v>
      </c>
      <c r="L72" s="9" t="s">
        <v>53</v>
      </c>
    </row>
    <row r="73" spans="1:12" x14ac:dyDescent="0.2">
      <c r="A73" s="5" t="s">
        <v>289</v>
      </c>
      <c r="B73" s="5" t="s">
        <v>110</v>
      </c>
      <c r="C73" s="5" t="s">
        <v>56</v>
      </c>
      <c r="D73" s="5" t="s">
        <v>67</v>
      </c>
      <c r="E73" s="9" t="s">
        <v>67</v>
      </c>
      <c r="F73" s="5" t="s">
        <v>63</v>
      </c>
      <c r="G73" s="9" t="s">
        <v>290</v>
      </c>
      <c r="H73" s="9" t="s">
        <v>291</v>
      </c>
      <c r="I73" s="9" t="s">
        <v>257</v>
      </c>
      <c r="J73" s="9" t="s">
        <v>292</v>
      </c>
      <c r="K73" s="9" t="s">
        <v>111</v>
      </c>
      <c r="L73" s="9" t="s">
        <v>53</v>
      </c>
    </row>
    <row r="74" spans="1:12" x14ac:dyDescent="0.2">
      <c r="A74" s="5" t="s">
        <v>293</v>
      </c>
      <c r="B74" s="5" t="s">
        <v>112</v>
      </c>
      <c r="C74" s="5" t="s">
        <v>56</v>
      </c>
      <c r="D74" s="5" t="s">
        <v>75</v>
      </c>
      <c r="E74" s="9" t="s">
        <v>75</v>
      </c>
      <c r="F74" s="5" t="s">
        <v>47</v>
      </c>
      <c r="G74" s="9" t="s">
        <v>135</v>
      </c>
      <c r="H74" s="9" t="s">
        <v>135</v>
      </c>
      <c r="I74" s="9" t="s">
        <v>155</v>
      </c>
      <c r="J74" s="9" t="s">
        <v>140</v>
      </c>
      <c r="K74" s="9" t="s">
        <v>140</v>
      </c>
      <c r="L74" s="9" t="s">
        <v>53</v>
      </c>
    </row>
    <row r="75" spans="1:12" x14ac:dyDescent="0.2">
      <c r="A75" s="5" t="s">
        <v>294</v>
      </c>
      <c r="B75" s="5" t="s">
        <v>113</v>
      </c>
      <c r="C75" s="5" t="s">
        <v>56</v>
      </c>
      <c r="D75" s="5" t="s">
        <v>67</v>
      </c>
      <c r="E75" s="9" t="s">
        <v>67</v>
      </c>
      <c r="F75" s="5" t="s">
        <v>47</v>
      </c>
      <c r="G75" s="9" t="s">
        <v>295</v>
      </c>
      <c r="H75" s="9" t="s">
        <v>296</v>
      </c>
      <c r="I75" s="9" t="s">
        <v>297</v>
      </c>
      <c r="J75" s="9" t="s">
        <v>50</v>
      </c>
      <c r="K75" s="9" t="s">
        <v>50</v>
      </c>
      <c r="L75" s="9" t="s">
        <v>53</v>
      </c>
    </row>
    <row r="76" spans="1:12" x14ac:dyDescent="0.2">
      <c r="A76" s="5" t="s">
        <v>298</v>
      </c>
      <c r="B76" s="5" t="s">
        <v>114</v>
      </c>
      <c r="C76" s="5" t="s">
        <v>56</v>
      </c>
      <c r="D76" s="5" t="s">
        <v>75</v>
      </c>
      <c r="E76" s="9" t="s">
        <v>139</v>
      </c>
      <c r="F76" s="5" t="s">
        <v>47</v>
      </c>
      <c r="G76" s="9" t="s">
        <v>299</v>
      </c>
      <c r="H76" s="9" t="s">
        <v>135</v>
      </c>
      <c r="I76" s="9" t="s">
        <v>62</v>
      </c>
      <c r="J76" s="9" t="s">
        <v>140</v>
      </c>
      <c r="K76" s="9" t="s">
        <v>140</v>
      </c>
      <c r="L76" s="9" t="s">
        <v>75</v>
      </c>
    </row>
    <row r="77" spans="1:12" x14ac:dyDescent="0.2">
      <c r="A77" s="5" t="s">
        <v>300</v>
      </c>
      <c r="B77" s="5" t="s">
        <v>115</v>
      </c>
      <c r="C77" s="5" t="s">
        <v>56</v>
      </c>
      <c r="D77" s="5" t="s">
        <v>75</v>
      </c>
      <c r="E77" s="9" t="s">
        <v>75</v>
      </c>
      <c r="F77" s="5" t="s">
        <v>47</v>
      </c>
      <c r="G77" s="9" t="s">
        <v>301</v>
      </c>
      <c r="H77" s="9" t="s">
        <v>135</v>
      </c>
      <c r="I77" s="9" t="s">
        <v>297</v>
      </c>
      <c r="J77" s="9" t="s">
        <v>140</v>
      </c>
      <c r="K77" s="9" t="s">
        <v>140</v>
      </c>
      <c r="L77" s="9" t="s">
        <v>53</v>
      </c>
    </row>
    <row r="78" spans="1:12" x14ac:dyDescent="0.2">
      <c r="A78" s="5" t="s">
        <v>302</v>
      </c>
      <c r="B78" s="5" t="s">
        <v>116</v>
      </c>
      <c r="C78" s="5" t="s">
        <v>56</v>
      </c>
      <c r="D78" s="5" t="s">
        <v>67</v>
      </c>
      <c r="E78" s="9" t="s">
        <v>67</v>
      </c>
      <c r="F78" s="5" t="s">
        <v>47</v>
      </c>
      <c r="G78" s="9" t="s">
        <v>132</v>
      </c>
      <c r="H78" s="9" t="s">
        <v>132</v>
      </c>
      <c r="I78" s="9" t="s">
        <v>155</v>
      </c>
      <c r="J78" s="9" t="s">
        <v>130</v>
      </c>
      <c r="K78" s="9" t="s">
        <v>130</v>
      </c>
      <c r="L78" s="9" t="s">
        <v>53</v>
      </c>
    </row>
    <row r="79" spans="1:12" x14ac:dyDescent="0.2">
      <c r="A79" s="5" t="s">
        <v>303</v>
      </c>
      <c r="B79" s="5" t="s">
        <v>4</v>
      </c>
      <c r="C79" s="5" t="s">
        <v>56</v>
      </c>
      <c r="D79" s="5" t="s">
        <v>176</v>
      </c>
      <c r="E79" s="9" t="s">
        <v>177</v>
      </c>
      <c r="F79" s="5" t="s">
        <v>77</v>
      </c>
      <c r="G79" s="9" t="s">
        <v>140</v>
      </c>
      <c r="H79" s="9" t="s">
        <v>140</v>
      </c>
      <c r="I79" s="9" t="s">
        <v>160</v>
      </c>
      <c r="J79" s="9" t="s">
        <v>59</v>
      </c>
      <c r="K79" s="9" t="s">
        <v>59</v>
      </c>
      <c r="L79" s="9" t="s">
        <v>53</v>
      </c>
    </row>
    <row r="80" spans="1:12" x14ac:dyDescent="0.2">
      <c r="A80" s="9" t="s">
        <v>304</v>
      </c>
      <c r="B80" s="9" t="s">
        <v>18</v>
      </c>
      <c r="C80" s="9" t="s">
        <v>56</v>
      </c>
      <c r="D80" s="9" t="s">
        <v>176</v>
      </c>
      <c r="E80" s="9" t="s">
        <v>177</v>
      </c>
      <c r="F80" s="9" t="s">
        <v>77</v>
      </c>
      <c r="G80" s="9" t="s">
        <v>140</v>
      </c>
      <c r="H80" s="9" t="s">
        <v>140</v>
      </c>
      <c r="I80" s="9" t="s">
        <v>160</v>
      </c>
      <c r="J80" s="9" t="s">
        <v>59</v>
      </c>
      <c r="K80" s="9" t="s">
        <v>59</v>
      </c>
      <c r="L80" s="9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topLeftCell="Q34" workbookViewId="0">
      <selection activeCell="U52" sqref="U52"/>
    </sheetView>
  </sheetViews>
  <sheetFormatPr defaultRowHeight="15" x14ac:dyDescent="0.25"/>
  <cols>
    <col min="1" max="1" width="6" style="10" bestFit="1" customWidth="1"/>
    <col min="2" max="2" width="19.5703125" style="10" bestFit="1" customWidth="1"/>
    <col min="3" max="3" width="18.42578125" style="10" bestFit="1" customWidth="1"/>
    <col min="4" max="4" width="17.7109375" style="10" bestFit="1" customWidth="1"/>
    <col min="5" max="5" width="18" style="10" bestFit="1" customWidth="1"/>
    <col min="6" max="6" width="26.28515625" style="10" bestFit="1" customWidth="1"/>
    <col min="7" max="7" width="27.140625" style="10" bestFit="1" customWidth="1"/>
    <col min="8" max="8" width="28.140625" style="10" bestFit="1" customWidth="1"/>
    <col min="9" max="9" width="28.28515625" style="16" bestFit="1" customWidth="1"/>
    <col min="10" max="11" width="19.85546875" style="15" bestFit="1" customWidth="1"/>
    <col min="12" max="12" width="21.85546875" style="10" bestFit="1" customWidth="1"/>
    <col min="13" max="13" width="15.28515625" style="1" bestFit="1" customWidth="1"/>
    <col min="14" max="14" width="16.28515625" bestFit="1" customWidth="1"/>
    <col min="15" max="15" width="9.140625" style="10"/>
    <col min="16" max="17" width="28.85546875" style="10" bestFit="1" customWidth="1"/>
    <col min="18" max="19" width="27.140625" style="10" bestFit="1" customWidth="1"/>
    <col min="20" max="20" width="28.28515625" style="10" bestFit="1" customWidth="1"/>
    <col min="21" max="21" width="15.28515625" style="1" bestFit="1" customWidth="1"/>
    <col min="22" max="22" width="16.28515625" style="10" bestFit="1" customWidth="1"/>
    <col min="23" max="23" width="19.5703125" style="23" bestFit="1" customWidth="1"/>
    <col min="24" max="26" width="27.140625" style="10" bestFit="1" customWidth="1"/>
    <col min="27" max="16384" width="9.140625" style="10"/>
  </cols>
  <sheetData>
    <row r="1" spans="1:25" ht="18.75" x14ac:dyDescent="0.3">
      <c r="D1" s="41" t="s">
        <v>0</v>
      </c>
      <c r="E1" s="41"/>
      <c r="F1" s="41"/>
      <c r="G1" s="41"/>
      <c r="H1" s="41"/>
      <c r="I1" s="41"/>
      <c r="P1" s="41" t="s">
        <v>1</v>
      </c>
      <c r="Q1" s="41"/>
      <c r="R1" s="41"/>
      <c r="S1" s="41"/>
      <c r="T1" s="41"/>
    </row>
    <row r="2" spans="1:25" ht="15.75" x14ac:dyDescent="0.25">
      <c r="A2" s="12" t="s">
        <v>119</v>
      </c>
      <c r="B2" s="12" t="s">
        <v>42</v>
      </c>
      <c r="C2" s="12" t="s">
        <v>120</v>
      </c>
      <c r="D2" s="12" t="s">
        <v>122</v>
      </c>
      <c r="E2" s="12" t="s">
        <v>121</v>
      </c>
      <c r="F2" s="12" t="s">
        <v>305</v>
      </c>
      <c r="G2" s="12" t="s">
        <v>125</v>
      </c>
      <c r="H2" s="12" t="s">
        <v>124</v>
      </c>
      <c r="I2" s="19" t="s">
        <v>126</v>
      </c>
      <c r="J2" s="18" t="s">
        <v>128</v>
      </c>
      <c r="K2" s="18" t="s">
        <v>127</v>
      </c>
      <c r="L2" s="12" t="s">
        <v>129</v>
      </c>
      <c r="M2" s="22" t="s">
        <v>306</v>
      </c>
      <c r="N2" s="3" t="s">
        <v>307</v>
      </c>
      <c r="P2" s="12" t="s">
        <v>122</v>
      </c>
      <c r="Q2" s="12" t="s">
        <v>121</v>
      </c>
      <c r="R2" s="12" t="s">
        <v>125</v>
      </c>
      <c r="S2" s="12" t="s">
        <v>124</v>
      </c>
      <c r="T2" s="19" t="s">
        <v>126</v>
      </c>
      <c r="U2" s="1" t="s">
        <v>306</v>
      </c>
      <c r="V2" s="3" t="s">
        <v>307</v>
      </c>
      <c r="W2" s="24" t="s">
        <v>42</v>
      </c>
      <c r="X2" s="25" t="s">
        <v>308</v>
      </c>
      <c r="Y2" s="25" t="s">
        <v>328</v>
      </c>
    </row>
    <row r="3" spans="1:25" x14ac:dyDescent="0.25">
      <c r="A3" s="11">
        <v>3</v>
      </c>
      <c r="B3" s="4" t="s">
        <v>15</v>
      </c>
      <c r="C3" s="11">
        <v>40</v>
      </c>
      <c r="D3" s="13">
        <v>0</v>
      </c>
      <c r="E3" s="13">
        <v>0</v>
      </c>
      <c r="F3" s="17">
        <v>1.75</v>
      </c>
      <c r="G3" s="10">
        <v>0.17499999999999899</v>
      </c>
      <c r="H3" s="10">
        <v>0.17499999999999899</v>
      </c>
      <c r="I3" s="16">
        <v>0.45</v>
      </c>
      <c r="J3" s="15">
        <v>0.4</v>
      </c>
      <c r="K3" s="15">
        <v>0.4</v>
      </c>
      <c r="L3" s="11">
        <v>18</v>
      </c>
      <c r="M3" s="1">
        <f t="shared" ref="M3:M34" si="0">FLOOR((I3/2)/G3,1)+1</f>
        <v>2</v>
      </c>
      <c r="N3" s="20">
        <f t="shared" ref="N3:N34" si="1">M3*H3*2</f>
        <v>0.69999999999999596</v>
      </c>
      <c r="P3" s="10">
        <f t="shared" ref="P3:P34" si="2">D3*0.75</f>
        <v>0</v>
      </c>
      <c r="Q3" s="10">
        <f t="shared" ref="Q3:Q34" si="3">E3*0.75</f>
        <v>0</v>
      </c>
      <c r="R3" s="10">
        <f t="shared" ref="R3:R34" si="4">G3*0.75</f>
        <v>0.13124999999999926</v>
      </c>
      <c r="S3" s="10">
        <f t="shared" ref="S3:S34" si="5">H3*0.75</f>
        <v>0.13124999999999926</v>
      </c>
      <c r="T3" s="10">
        <f t="shared" ref="T3:T34" si="6">I3-0.05</f>
        <v>0.4</v>
      </c>
      <c r="U3" s="1">
        <f t="shared" ref="U3:U34" si="7">FLOOR((T3/2)/R3,1)+1</f>
        <v>2</v>
      </c>
      <c r="V3" s="21">
        <f t="shared" ref="V3:V34" si="8">S3*U3*2</f>
        <v>0.52499999999999702</v>
      </c>
      <c r="W3" s="23" t="str">
        <f t="shared" ref="W3:W34" si="9">B3</f>
        <v>AF-19 Mercenary</v>
      </c>
    </row>
    <row r="4" spans="1:25" x14ac:dyDescent="0.25">
      <c r="A4" s="11">
        <v>4</v>
      </c>
      <c r="B4" s="4" t="s">
        <v>54</v>
      </c>
      <c r="C4" s="11">
        <v>40</v>
      </c>
      <c r="D4" s="13">
        <v>23</v>
      </c>
      <c r="E4" s="13">
        <v>25</v>
      </c>
      <c r="F4" s="17">
        <v>2.1499999999999901</v>
      </c>
      <c r="G4" s="10">
        <v>0.17499999999999899</v>
      </c>
      <c r="H4" s="10">
        <v>0.17499999999999899</v>
      </c>
      <c r="I4" s="16">
        <v>0.4</v>
      </c>
      <c r="J4" s="15">
        <v>0.29999999999999899</v>
      </c>
      <c r="K4" s="15">
        <v>0.29999999999999899</v>
      </c>
      <c r="L4" s="11">
        <v>18</v>
      </c>
      <c r="M4" s="1">
        <f t="shared" si="0"/>
        <v>2</v>
      </c>
      <c r="N4" s="20">
        <f t="shared" si="1"/>
        <v>0.69999999999999596</v>
      </c>
      <c r="P4" s="10">
        <f t="shared" si="2"/>
        <v>17.25</v>
      </c>
      <c r="Q4" s="10">
        <f t="shared" si="3"/>
        <v>18.75</v>
      </c>
      <c r="R4" s="10">
        <f t="shared" si="4"/>
        <v>0.13124999999999926</v>
      </c>
      <c r="S4" s="10">
        <f t="shared" si="5"/>
        <v>0.13124999999999926</v>
      </c>
      <c r="T4" s="10">
        <f t="shared" si="6"/>
        <v>0.35000000000000003</v>
      </c>
      <c r="U4" s="1">
        <f t="shared" si="7"/>
        <v>2</v>
      </c>
      <c r="V4" s="21">
        <f t="shared" si="8"/>
        <v>0.52499999999999702</v>
      </c>
      <c r="W4" s="23" t="str">
        <f t="shared" si="9"/>
        <v>NC1 Gauss Rifle</v>
      </c>
    </row>
    <row r="5" spans="1:25" x14ac:dyDescent="0.25">
      <c r="A5" s="11">
        <v>14</v>
      </c>
      <c r="B5" s="4" t="s">
        <v>8</v>
      </c>
      <c r="C5" s="11">
        <v>40</v>
      </c>
      <c r="D5" s="13">
        <v>0</v>
      </c>
      <c r="E5" s="13">
        <v>0</v>
      </c>
      <c r="F5" s="17">
        <v>2.5</v>
      </c>
      <c r="G5" s="10">
        <v>0.22500000000000001</v>
      </c>
      <c r="H5" s="10">
        <v>0.22500000000000001</v>
      </c>
      <c r="I5" s="16">
        <v>0.5</v>
      </c>
      <c r="J5" s="15">
        <v>0.27</v>
      </c>
      <c r="K5" s="15">
        <v>0.27</v>
      </c>
      <c r="L5" s="11">
        <v>18</v>
      </c>
      <c r="M5" s="1">
        <f t="shared" si="0"/>
        <v>2</v>
      </c>
      <c r="N5" s="20">
        <f t="shared" si="1"/>
        <v>0.9</v>
      </c>
      <c r="P5" s="10">
        <f t="shared" si="2"/>
        <v>0</v>
      </c>
      <c r="Q5" s="10">
        <f t="shared" si="3"/>
        <v>0</v>
      </c>
      <c r="R5" s="10">
        <f t="shared" si="4"/>
        <v>0.16875000000000001</v>
      </c>
      <c r="S5" s="10">
        <f t="shared" si="5"/>
        <v>0.16875000000000001</v>
      </c>
      <c r="T5" s="10">
        <f t="shared" si="6"/>
        <v>0.45</v>
      </c>
      <c r="U5" s="1">
        <f t="shared" si="7"/>
        <v>2</v>
      </c>
      <c r="V5" s="21">
        <f t="shared" si="8"/>
        <v>0.67500000000000004</v>
      </c>
      <c r="W5" s="23" t="str">
        <f t="shared" si="9"/>
        <v>T1 Cycler</v>
      </c>
    </row>
    <row r="6" spans="1:25" x14ac:dyDescent="0.25">
      <c r="A6" s="11">
        <v>20</v>
      </c>
      <c r="B6" s="4" t="s">
        <v>11</v>
      </c>
      <c r="C6" s="11">
        <v>40</v>
      </c>
      <c r="D6" s="13">
        <v>17</v>
      </c>
      <c r="E6" s="13">
        <v>20</v>
      </c>
      <c r="F6" s="17">
        <v>2.75</v>
      </c>
      <c r="G6" s="10">
        <v>0.2</v>
      </c>
      <c r="H6" s="14">
        <v>0.2</v>
      </c>
      <c r="I6" s="16">
        <v>0.69999999999999896</v>
      </c>
      <c r="J6" s="15">
        <v>0.22</v>
      </c>
      <c r="K6" s="15">
        <v>0.22</v>
      </c>
      <c r="L6" s="11">
        <v>18</v>
      </c>
      <c r="M6" s="1">
        <f t="shared" si="0"/>
        <v>2</v>
      </c>
      <c r="N6" s="20">
        <f t="shared" si="1"/>
        <v>0.8</v>
      </c>
      <c r="P6" s="10">
        <f t="shared" si="2"/>
        <v>12.75</v>
      </c>
      <c r="Q6" s="10">
        <f t="shared" si="3"/>
        <v>15</v>
      </c>
      <c r="R6" s="10">
        <f t="shared" si="4"/>
        <v>0.15000000000000002</v>
      </c>
      <c r="S6" s="10">
        <f t="shared" si="5"/>
        <v>0.15000000000000002</v>
      </c>
      <c r="T6" s="10">
        <f t="shared" si="6"/>
        <v>0.64999999999999891</v>
      </c>
      <c r="U6" s="1">
        <f t="shared" si="7"/>
        <v>3</v>
      </c>
      <c r="V6" s="21">
        <f t="shared" si="8"/>
        <v>0.90000000000000013</v>
      </c>
      <c r="W6" s="26" t="str">
        <f t="shared" si="9"/>
        <v>Pulsar VS1</v>
      </c>
      <c r="X6" s="10">
        <f>IF(V6&gt;N6,V6-N6,)</f>
        <v>0.10000000000000009</v>
      </c>
      <c r="Y6" s="42" t="b">
        <f>IF(S6=R6,TRUE,FALSE)</f>
        <v>1</v>
      </c>
    </row>
    <row r="7" spans="1:25" x14ac:dyDescent="0.25">
      <c r="A7" s="11">
        <v>43</v>
      </c>
      <c r="B7" s="4" t="s">
        <v>20</v>
      </c>
      <c r="C7" s="11">
        <v>40</v>
      </c>
      <c r="D7" s="13">
        <v>23</v>
      </c>
      <c r="E7" s="13">
        <v>25</v>
      </c>
      <c r="F7" s="17">
        <v>2.35</v>
      </c>
      <c r="G7" s="10">
        <v>0.22500000000000001</v>
      </c>
      <c r="H7" s="10">
        <v>0.22500000000000001</v>
      </c>
      <c r="I7" s="16">
        <v>0.55000000000000004</v>
      </c>
      <c r="J7" s="15">
        <v>0.29999999999999899</v>
      </c>
      <c r="K7" s="15">
        <v>0.29999999999999899</v>
      </c>
      <c r="L7" s="11">
        <v>18</v>
      </c>
      <c r="M7" s="1">
        <f t="shared" si="0"/>
        <v>2</v>
      </c>
      <c r="N7" s="20">
        <f t="shared" si="1"/>
        <v>0.9</v>
      </c>
      <c r="P7" s="10">
        <f t="shared" si="2"/>
        <v>17.25</v>
      </c>
      <c r="Q7" s="10">
        <f t="shared" si="3"/>
        <v>18.75</v>
      </c>
      <c r="R7" s="10">
        <f t="shared" si="4"/>
        <v>0.16875000000000001</v>
      </c>
      <c r="S7" s="10">
        <f t="shared" si="5"/>
        <v>0.16875000000000001</v>
      </c>
      <c r="T7" s="10">
        <f t="shared" si="6"/>
        <v>0.5</v>
      </c>
      <c r="U7" s="1">
        <f t="shared" si="7"/>
        <v>2</v>
      </c>
      <c r="V7" s="21">
        <f t="shared" si="8"/>
        <v>0.67500000000000004</v>
      </c>
      <c r="W7" s="23" t="str">
        <f t="shared" si="9"/>
        <v>TRAC-5</v>
      </c>
    </row>
    <row r="8" spans="1:25" x14ac:dyDescent="0.25">
      <c r="A8" s="11">
        <v>44</v>
      </c>
      <c r="B8" s="4" t="s">
        <v>61</v>
      </c>
      <c r="C8" s="11">
        <v>40</v>
      </c>
      <c r="D8" s="13">
        <v>14</v>
      </c>
      <c r="E8" s="13">
        <v>17</v>
      </c>
      <c r="F8" s="17">
        <v>2.7999999999999901</v>
      </c>
      <c r="G8" s="10">
        <v>0.2</v>
      </c>
      <c r="H8" s="10">
        <v>0.2</v>
      </c>
      <c r="I8" s="16">
        <v>0.5</v>
      </c>
      <c r="J8" s="15">
        <v>0.25</v>
      </c>
      <c r="K8" s="15">
        <v>0.25</v>
      </c>
      <c r="L8" s="11">
        <v>18</v>
      </c>
      <c r="M8" s="1">
        <f t="shared" si="0"/>
        <v>2</v>
      </c>
      <c r="N8" s="20">
        <f t="shared" si="1"/>
        <v>0.8</v>
      </c>
      <c r="P8" s="10">
        <f t="shared" si="2"/>
        <v>10.5</v>
      </c>
      <c r="Q8" s="10">
        <f t="shared" si="3"/>
        <v>12.75</v>
      </c>
      <c r="R8" s="10">
        <f t="shared" si="4"/>
        <v>0.15000000000000002</v>
      </c>
      <c r="S8" s="10">
        <f t="shared" si="5"/>
        <v>0.15000000000000002</v>
      </c>
      <c r="T8" s="10">
        <f t="shared" si="6"/>
        <v>0.45</v>
      </c>
      <c r="U8" s="1">
        <f t="shared" si="7"/>
        <v>2</v>
      </c>
      <c r="V8" s="21">
        <f t="shared" si="8"/>
        <v>0.60000000000000009</v>
      </c>
      <c r="W8" s="23" t="str">
        <f t="shared" si="9"/>
        <v>Solstice VE3</v>
      </c>
    </row>
    <row r="9" spans="1:25" x14ac:dyDescent="0.25">
      <c r="A9" s="11">
        <v>73</v>
      </c>
      <c r="B9" s="4" t="s">
        <v>2</v>
      </c>
      <c r="C9" s="11">
        <v>40</v>
      </c>
      <c r="D9" s="13">
        <v>30</v>
      </c>
      <c r="E9" s="13">
        <v>40</v>
      </c>
      <c r="F9" s="17">
        <v>3</v>
      </c>
      <c r="G9" s="10">
        <v>0.25</v>
      </c>
      <c r="H9" s="10">
        <v>0.27500000000000002</v>
      </c>
      <c r="I9" s="16">
        <v>0.78749999999999898</v>
      </c>
      <c r="J9" s="15">
        <v>0.25</v>
      </c>
      <c r="K9" s="15">
        <v>0.25</v>
      </c>
      <c r="L9" s="11">
        <v>18</v>
      </c>
      <c r="M9" s="1">
        <f t="shared" si="0"/>
        <v>2</v>
      </c>
      <c r="N9" s="20">
        <f t="shared" si="1"/>
        <v>1.1000000000000001</v>
      </c>
      <c r="P9" s="10">
        <f t="shared" si="2"/>
        <v>22.5</v>
      </c>
      <c r="Q9" s="10">
        <f t="shared" si="3"/>
        <v>30</v>
      </c>
      <c r="R9" s="10">
        <f t="shared" si="4"/>
        <v>0.1875</v>
      </c>
      <c r="S9" s="10">
        <f t="shared" si="5"/>
        <v>0.20625000000000002</v>
      </c>
      <c r="T9" s="10">
        <f t="shared" si="6"/>
        <v>0.73749999999999893</v>
      </c>
      <c r="U9" s="1">
        <f t="shared" si="7"/>
        <v>2</v>
      </c>
      <c r="V9" s="21">
        <f t="shared" si="8"/>
        <v>0.82500000000000007</v>
      </c>
      <c r="W9" s="23" t="str">
        <f t="shared" si="9"/>
        <v>GR-22</v>
      </c>
    </row>
    <row r="10" spans="1:25" x14ac:dyDescent="0.25">
      <c r="A10" s="11">
        <v>79</v>
      </c>
      <c r="B10" s="4" t="s">
        <v>30</v>
      </c>
      <c r="C10" s="11">
        <v>50</v>
      </c>
      <c r="D10" s="13">
        <v>0</v>
      </c>
      <c r="E10" s="13">
        <v>0</v>
      </c>
      <c r="F10" s="17">
        <v>2</v>
      </c>
      <c r="G10" s="10">
        <v>0.21375</v>
      </c>
      <c r="H10" s="10">
        <v>0.21375</v>
      </c>
      <c r="I10" s="16">
        <v>0.9</v>
      </c>
      <c r="J10" s="15">
        <v>0.4</v>
      </c>
      <c r="K10" s="15">
        <v>0.4</v>
      </c>
      <c r="L10" s="11">
        <v>12</v>
      </c>
      <c r="M10" s="1">
        <f t="shared" si="0"/>
        <v>3</v>
      </c>
      <c r="N10" s="20">
        <f t="shared" si="1"/>
        <v>1.2825</v>
      </c>
      <c r="P10" s="10">
        <f t="shared" si="2"/>
        <v>0</v>
      </c>
      <c r="Q10" s="10">
        <f t="shared" si="3"/>
        <v>0</v>
      </c>
      <c r="R10" s="10">
        <f t="shared" si="4"/>
        <v>0.1603125</v>
      </c>
      <c r="S10" s="10">
        <f t="shared" si="5"/>
        <v>0.1603125</v>
      </c>
      <c r="T10" s="10">
        <f t="shared" si="6"/>
        <v>0.85</v>
      </c>
      <c r="U10" s="1">
        <f t="shared" si="7"/>
        <v>3</v>
      </c>
      <c r="V10" s="21">
        <f t="shared" si="8"/>
        <v>0.96187500000000004</v>
      </c>
      <c r="W10" s="23" t="str">
        <f t="shared" si="9"/>
        <v>T9 CARV</v>
      </c>
    </row>
    <row r="11" spans="1:25" x14ac:dyDescent="0.25">
      <c r="A11" s="11">
        <v>80</v>
      </c>
      <c r="B11" s="4" t="s">
        <v>70</v>
      </c>
      <c r="C11" s="11">
        <v>40</v>
      </c>
      <c r="D11" s="13">
        <v>0</v>
      </c>
      <c r="E11" s="13">
        <v>0</v>
      </c>
      <c r="F11" s="17">
        <v>2.25</v>
      </c>
      <c r="G11" s="10">
        <v>0.22</v>
      </c>
      <c r="H11" s="10">
        <v>0.22</v>
      </c>
      <c r="I11" s="16">
        <v>0.8</v>
      </c>
      <c r="J11" s="15">
        <v>0.4</v>
      </c>
      <c r="K11" s="15">
        <v>0.4</v>
      </c>
      <c r="L11" s="11">
        <v>13</v>
      </c>
      <c r="M11" s="1">
        <f t="shared" si="0"/>
        <v>2</v>
      </c>
      <c r="N11" s="20">
        <f t="shared" si="1"/>
        <v>0.88</v>
      </c>
      <c r="P11" s="10">
        <f t="shared" si="2"/>
        <v>0</v>
      </c>
      <c r="Q11" s="10">
        <f t="shared" si="3"/>
        <v>0</v>
      </c>
      <c r="R11" s="10">
        <f t="shared" si="4"/>
        <v>0.16500000000000001</v>
      </c>
      <c r="S11" s="10">
        <f t="shared" si="5"/>
        <v>0.16500000000000001</v>
      </c>
      <c r="T11" s="10">
        <f t="shared" si="6"/>
        <v>0.75</v>
      </c>
      <c r="U11" s="1">
        <f t="shared" si="7"/>
        <v>3</v>
      </c>
      <c r="V11" s="21">
        <f t="shared" si="8"/>
        <v>0.99</v>
      </c>
      <c r="W11" s="26" t="str">
        <f t="shared" si="9"/>
        <v>Orion VS54</v>
      </c>
      <c r="X11" s="10">
        <f>IF(V11&gt;N11,V11-N11,)</f>
        <v>0.10999999999999999</v>
      </c>
      <c r="Y11" s="42" t="b">
        <f>IF(S11=R11,TRUE,FALSE)</f>
        <v>1</v>
      </c>
    </row>
    <row r="12" spans="1:25" x14ac:dyDescent="0.25">
      <c r="A12" s="11">
        <v>2314</v>
      </c>
      <c r="B12" s="4" t="s">
        <v>73</v>
      </c>
      <c r="C12" s="11">
        <v>0</v>
      </c>
      <c r="D12" s="13">
        <v>8.25</v>
      </c>
      <c r="E12" s="13">
        <v>14</v>
      </c>
      <c r="F12" s="17">
        <v>2</v>
      </c>
      <c r="G12" s="10">
        <v>0.2485</v>
      </c>
      <c r="H12" s="10">
        <v>0.2485</v>
      </c>
      <c r="I12" s="16">
        <v>0.59999999999999898</v>
      </c>
      <c r="J12" s="15">
        <v>0.26</v>
      </c>
      <c r="K12" s="15">
        <v>0.26</v>
      </c>
      <c r="L12" s="11">
        <v>20</v>
      </c>
      <c r="M12" s="1">
        <f t="shared" si="0"/>
        <v>2</v>
      </c>
      <c r="N12" s="20">
        <f t="shared" si="1"/>
        <v>0.99399999999999999</v>
      </c>
      <c r="P12" s="10">
        <f t="shared" si="2"/>
        <v>6.1875</v>
      </c>
      <c r="Q12" s="10">
        <f t="shared" si="3"/>
        <v>10.5</v>
      </c>
      <c r="R12" s="10">
        <f t="shared" si="4"/>
        <v>0.18637500000000001</v>
      </c>
      <c r="S12" s="10">
        <f t="shared" si="5"/>
        <v>0.18637500000000001</v>
      </c>
      <c r="T12" s="10">
        <f t="shared" si="6"/>
        <v>0.54999999999999893</v>
      </c>
      <c r="U12" s="1">
        <f t="shared" si="7"/>
        <v>2</v>
      </c>
      <c r="V12" s="21">
        <f t="shared" si="8"/>
        <v>0.74550000000000005</v>
      </c>
      <c r="W12" s="23" t="str">
        <f t="shared" si="9"/>
        <v>MKV Suppressed</v>
      </c>
    </row>
    <row r="13" spans="1:25" x14ac:dyDescent="0.25">
      <c r="A13" s="11">
        <v>7101</v>
      </c>
      <c r="B13" s="4" t="s">
        <v>76</v>
      </c>
      <c r="C13" s="11">
        <v>40</v>
      </c>
      <c r="D13" s="13">
        <v>23</v>
      </c>
      <c r="E13" s="13">
        <v>24</v>
      </c>
      <c r="F13" s="17">
        <v>2</v>
      </c>
      <c r="G13" s="10">
        <v>0.16</v>
      </c>
      <c r="H13" s="10">
        <v>0.16</v>
      </c>
      <c r="I13" s="16">
        <v>0.28000000000000003</v>
      </c>
      <c r="J13" s="15">
        <v>0.4</v>
      </c>
      <c r="K13" s="15">
        <v>0.5</v>
      </c>
      <c r="L13" s="11">
        <v>18</v>
      </c>
      <c r="M13" s="1">
        <f t="shared" si="0"/>
        <v>1</v>
      </c>
      <c r="N13" s="20">
        <f t="shared" si="1"/>
        <v>0.32</v>
      </c>
      <c r="P13" s="10">
        <f t="shared" si="2"/>
        <v>17.25</v>
      </c>
      <c r="Q13" s="10">
        <f t="shared" si="3"/>
        <v>18</v>
      </c>
      <c r="R13" s="10">
        <f t="shared" si="4"/>
        <v>0.12</v>
      </c>
      <c r="S13" s="10">
        <f t="shared" si="5"/>
        <v>0.12</v>
      </c>
      <c r="T13" s="10">
        <f t="shared" si="6"/>
        <v>0.23000000000000004</v>
      </c>
      <c r="U13" s="1">
        <f t="shared" si="7"/>
        <v>1</v>
      </c>
      <c r="V13" s="21">
        <f t="shared" si="8"/>
        <v>0.24</v>
      </c>
      <c r="W13" s="23" t="str">
        <f t="shared" si="9"/>
        <v>Gauss Rifle Burst</v>
      </c>
    </row>
    <row r="14" spans="1:25" x14ac:dyDescent="0.25">
      <c r="A14" s="11">
        <v>7102</v>
      </c>
      <c r="B14" s="4" t="s">
        <v>3</v>
      </c>
      <c r="C14" s="11">
        <v>40</v>
      </c>
      <c r="D14" s="13">
        <v>23</v>
      </c>
      <c r="E14" s="13">
        <v>25</v>
      </c>
      <c r="F14" s="17">
        <v>1.5</v>
      </c>
      <c r="G14" s="10">
        <v>0.17499999999999899</v>
      </c>
      <c r="H14" s="10">
        <v>0.2</v>
      </c>
      <c r="I14" s="16">
        <v>0.34999999999999898</v>
      </c>
      <c r="J14" s="15">
        <v>0.34</v>
      </c>
      <c r="K14" s="15">
        <v>0.34</v>
      </c>
      <c r="L14" s="11">
        <v>18</v>
      </c>
      <c r="M14" s="40">
        <f t="shared" si="0"/>
        <v>2</v>
      </c>
      <c r="N14" s="20">
        <f t="shared" si="1"/>
        <v>0.8</v>
      </c>
      <c r="P14" s="10">
        <f t="shared" si="2"/>
        <v>17.25</v>
      </c>
      <c r="Q14" s="10">
        <f t="shared" si="3"/>
        <v>18.75</v>
      </c>
      <c r="R14" s="10">
        <f t="shared" si="4"/>
        <v>0.13124999999999926</v>
      </c>
      <c r="S14" s="10">
        <f t="shared" si="5"/>
        <v>0.15000000000000002</v>
      </c>
      <c r="T14" s="10">
        <f t="shared" si="6"/>
        <v>0.29999999999999899</v>
      </c>
      <c r="U14" s="1">
        <f t="shared" si="7"/>
        <v>2</v>
      </c>
      <c r="V14" s="21">
        <f t="shared" si="8"/>
        <v>0.60000000000000009</v>
      </c>
      <c r="W14" s="23" t="str">
        <f t="shared" si="9"/>
        <v>Gauss Rifle S</v>
      </c>
    </row>
    <row r="15" spans="1:25" x14ac:dyDescent="0.25">
      <c r="A15" s="11">
        <v>7126</v>
      </c>
      <c r="B15" s="4" t="s">
        <v>84</v>
      </c>
      <c r="C15" s="11">
        <v>40</v>
      </c>
      <c r="D15" s="13">
        <v>0</v>
      </c>
      <c r="E15" s="13">
        <v>0</v>
      </c>
      <c r="F15" s="17">
        <v>2</v>
      </c>
      <c r="G15" s="10">
        <v>0.17</v>
      </c>
      <c r="H15" s="10">
        <v>0.17</v>
      </c>
      <c r="I15" s="16">
        <v>0.4</v>
      </c>
      <c r="J15" s="15">
        <v>0.25</v>
      </c>
      <c r="K15" s="15">
        <v>0.4</v>
      </c>
      <c r="L15" s="11">
        <v>18</v>
      </c>
      <c r="M15" s="1">
        <f t="shared" si="0"/>
        <v>2</v>
      </c>
      <c r="N15" s="20">
        <f t="shared" si="1"/>
        <v>0.68</v>
      </c>
      <c r="P15" s="10">
        <f t="shared" si="2"/>
        <v>0</v>
      </c>
      <c r="Q15" s="10">
        <f t="shared" si="3"/>
        <v>0</v>
      </c>
      <c r="R15" s="10">
        <f t="shared" si="4"/>
        <v>0.1275</v>
      </c>
      <c r="S15" s="10">
        <f t="shared" si="5"/>
        <v>0.1275</v>
      </c>
      <c r="T15" s="10">
        <f t="shared" si="6"/>
        <v>0.35000000000000003</v>
      </c>
      <c r="U15" s="1">
        <f t="shared" si="7"/>
        <v>2</v>
      </c>
      <c r="V15" s="21">
        <f t="shared" si="8"/>
        <v>0.51</v>
      </c>
      <c r="W15" s="23" t="str">
        <f t="shared" si="9"/>
        <v>T1B Cycler</v>
      </c>
    </row>
    <row r="16" spans="1:25" x14ac:dyDescent="0.25">
      <c r="A16" s="11">
        <v>7127</v>
      </c>
      <c r="B16" s="4" t="s">
        <v>9</v>
      </c>
      <c r="C16" s="11">
        <v>40</v>
      </c>
      <c r="D16" s="13">
        <v>0</v>
      </c>
      <c r="E16" s="13">
        <v>0</v>
      </c>
      <c r="F16" s="17">
        <v>1.75</v>
      </c>
      <c r="G16" s="10">
        <v>0.22500000000000001</v>
      </c>
      <c r="H16" s="10">
        <v>0.22500000000000001</v>
      </c>
      <c r="I16" s="16">
        <v>0.5</v>
      </c>
      <c r="J16" s="15">
        <v>0.29999999999999899</v>
      </c>
      <c r="K16" s="15">
        <v>0.29999999999999899</v>
      </c>
      <c r="L16" s="11">
        <v>18</v>
      </c>
      <c r="M16" s="1">
        <f t="shared" si="0"/>
        <v>2</v>
      </c>
      <c r="N16" s="20">
        <f t="shared" si="1"/>
        <v>0.9</v>
      </c>
      <c r="P16" s="10">
        <f t="shared" si="2"/>
        <v>0</v>
      </c>
      <c r="Q16" s="10">
        <f t="shared" si="3"/>
        <v>0</v>
      </c>
      <c r="R16" s="10">
        <f t="shared" si="4"/>
        <v>0.16875000000000001</v>
      </c>
      <c r="S16" s="10">
        <f t="shared" si="5"/>
        <v>0.16875000000000001</v>
      </c>
      <c r="T16" s="10">
        <f t="shared" si="6"/>
        <v>0.45</v>
      </c>
      <c r="U16" s="1">
        <f t="shared" si="7"/>
        <v>2</v>
      </c>
      <c r="V16" s="21">
        <f t="shared" si="8"/>
        <v>0.67500000000000004</v>
      </c>
      <c r="W16" s="23" t="str">
        <f t="shared" si="9"/>
        <v>T1S Cycler</v>
      </c>
    </row>
    <row r="17" spans="1:25" x14ac:dyDescent="0.25">
      <c r="A17" s="11">
        <v>7128</v>
      </c>
      <c r="B17" s="4" t="s">
        <v>7</v>
      </c>
      <c r="C17" s="11">
        <v>40</v>
      </c>
      <c r="D17" s="13">
        <v>17</v>
      </c>
      <c r="E17" s="13">
        <v>20</v>
      </c>
      <c r="F17" s="17">
        <v>3</v>
      </c>
      <c r="G17" s="10">
        <v>0.29699999999999999</v>
      </c>
      <c r="H17" s="10">
        <v>0.29699999999999999</v>
      </c>
      <c r="I17" s="16">
        <v>1</v>
      </c>
      <c r="J17" s="15">
        <v>0.29999999999999899</v>
      </c>
      <c r="K17" s="15">
        <v>0.29999999999999899</v>
      </c>
      <c r="L17" s="11">
        <v>18</v>
      </c>
      <c r="M17" s="1">
        <f t="shared" si="0"/>
        <v>2</v>
      </c>
      <c r="N17" s="20">
        <f t="shared" si="1"/>
        <v>1.1879999999999999</v>
      </c>
      <c r="P17" s="10">
        <f t="shared" si="2"/>
        <v>12.75</v>
      </c>
      <c r="Q17" s="10">
        <f t="shared" si="3"/>
        <v>15</v>
      </c>
      <c r="R17" s="10">
        <f t="shared" si="4"/>
        <v>0.22275</v>
      </c>
      <c r="S17" s="10">
        <f t="shared" si="5"/>
        <v>0.22275</v>
      </c>
      <c r="T17" s="10">
        <f t="shared" si="6"/>
        <v>0.95</v>
      </c>
      <c r="U17" s="1">
        <f t="shared" si="7"/>
        <v>3</v>
      </c>
      <c r="V17" s="21">
        <f t="shared" si="8"/>
        <v>1.3365</v>
      </c>
      <c r="W17" s="26" t="str">
        <f t="shared" si="9"/>
        <v>TAR</v>
      </c>
      <c r="X17" s="10">
        <f>IF(V17&gt;N17,V17-N17,)</f>
        <v>0.14850000000000008</v>
      </c>
      <c r="Y17" s="42" t="b">
        <f>IF(S17=R17,TRUE,FALSE)</f>
        <v>1</v>
      </c>
    </row>
    <row r="18" spans="1:25" x14ac:dyDescent="0.25">
      <c r="A18" s="11">
        <v>7129</v>
      </c>
      <c r="B18" s="4" t="s">
        <v>5</v>
      </c>
      <c r="C18" s="11">
        <v>40</v>
      </c>
      <c r="D18" s="13">
        <v>8</v>
      </c>
      <c r="E18" s="13">
        <v>9</v>
      </c>
      <c r="F18" s="17">
        <v>2.5</v>
      </c>
      <c r="G18" s="10">
        <v>0.19900000000000001</v>
      </c>
      <c r="H18" s="10">
        <v>0.19900000000000001</v>
      </c>
      <c r="I18" s="16">
        <v>0.4975</v>
      </c>
      <c r="J18" s="15">
        <v>0.28999999999999998</v>
      </c>
      <c r="K18" s="15">
        <v>0.28999999999999898</v>
      </c>
      <c r="L18" s="11">
        <v>18</v>
      </c>
      <c r="M18" s="1">
        <f t="shared" si="0"/>
        <v>2</v>
      </c>
      <c r="N18" s="20">
        <f t="shared" si="1"/>
        <v>0.79600000000000004</v>
      </c>
      <c r="P18" s="10">
        <f t="shared" si="2"/>
        <v>6</v>
      </c>
      <c r="Q18" s="10">
        <f t="shared" si="3"/>
        <v>6.75</v>
      </c>
      <c r="R18" s="10">
        <f t="shared" si="4"/>
        <v>0.14924999999999999</v>
      </c>
      <c r="S18" s="10">
        <f t="shared" si="5"/>
        <v>0.14924999999999999</v>
      </c>
      <c r="T18" s="10">
        <f t="shared" si="6"/>
        <v>0.44750000000000001</v>
      </c>
      <c r="U18" s="1">
        <f t="shared" si="7"/>
        <v>2</v>
      </c>
      <c r="V18" s="21">
        <f t="shared" si="8"/>
        <v>0.59699999999999998</v>
      </c>
      <c r="W18" s="23" t="str">
        <f t="shared" si="9"/>
        <v>TORQ-9</v>
      </c>
    </row>
    <row r="19" spans="1:25" x14ac:dyDescent="0.25">
      <c r="A19" s="11">
        <v>7148</v>
      </c>
      <c r="B19" s="4" t="s">
        <v>10</v>
      </c>
      <c r="C19" s="11">
        <v>40</v>
      </c>
      <c r="D19" s="13">
        <v>15</v>
      </c>
      <c r="E19" s="13">
        <v>20</v>
      </c>
      <c r="F19" s="17">
        <v>3</v>
      </c>
      <c r="G19" s="10">
        <v>0.29999999999999899</v>
      </c>
      <c r="H19" s="10">
        <v>0.29999999999999899</v>
      </c>
      <c r="I19" s="16">
        <v>0.8</v>
      </c>
      <c r="J19" s="15">
        <v>0.245</v>
      </c>
      <c r="K19" s="15">
        <v>0.245</v>
      </c>
      <c r="L19" s="11">
        <v>18</v>
      </c>
      <c r="M19" s="1">
        <f t="shared" si="0"/>
        <v>2</v>
      </c>
      <c r="N19" s="20">
        <f t="shared" si="1"/>
        <v>1.199999999999996</v>
      </c>
      <c r="P19" s="10">
        <f t="shared" si="2"/>
        <v>11.25</v>
      </c>
      <c r="Q19" s="10">
        <f t="shared" si="3"/>
        <v>15</v>
      </c>
      <c r="R19" s="10">
        <f t="shared" si="4"/>
        <v>0.22499999999999926</v>
      </c>
      <c r="S19" s="10">
        <f t="shared" si="5"/>
        <v>0.22499999999999926</v>
      </c>
      <c r="T19" s="10">
        <f t="shared" si="6"/>
        <v>0.75</v>
      </c>
      <c r="U19" s="1">
        <f t="shared" si="7"/>
        <v>2</v>
      </c>
      <c r="V19" s="21">
        <f t="shared" si="8"/>
        <v>0.89999999999999702</v>
      </c>
      <c r="W19" s="23" t="str">
        <f t="shared" si="9"/>
        <v>H-V45</v>
      </c>
    </row>
    <row r="20" spans="1:25" x14ac:dyDescent="0.25">
      <c r="A20" s="11">
        <v>7150</v>
      </c>
      <c r="B20" s="4" t="s">
        <v>86</v>
      </c>
      <c r="C20" s="11">
        <v>40</v>
      </c>
      <c r="D20" s="13">
        <v>17</v>
      </c>
      <c r="E20" s="13">
        <v>19</v>
      </c>
      <c r="F20" s="17">
        <v>2.75</v>
      </c>
      <c r="G20" s="10">
        <v>0.15</v>
      </c>
      <c r="H20" s="10">
        <v>0.16</v>
      </c>
      <c r="I20" s="16">
        <v>0.4</v>
      </c>
      <c r="J20" s="15">
        <v>0.23</v>
      </c>
      <c r="K20" s="15">
        <v>0.4</v>
      </c>
      <c r="L20" s="11">
        <v>18</v>
      </c>
      <c r="M20" s="1">
        <f t="shared" si="0"/>
        <v>2</v>
      </c>
      <c r="N20" s="20">
        <f t="shared" si="1"/>
        <v>0.64</v>
      </c>
      <c r="P20" s="10">
        <f t="shared" si="2"/>
        <v>12.75</v>
      </c>
      <c r="Q20" s="10">
        <f t="shared" si="3"/>
        <v>14.25</v>
      </c>
      <c r="R20" s="10">
        <f t="shared" si="4"/>
        <v>0.11249999999999999</v>
      </c>
      <c r="S20" s="10">
        <f t="shared" si="5"/>
        <v>0.12</v>
      </c>
      <c r="T20" s="10">
        <f t="shared" si="6"/>
        <v>0.35000000000000003</v>
      </c>
      <c r="U20" s="1">
        <f t="shared" si="7"/>
        <v>2</v>
      </c>
      <c r="V20" s="21">
        <f t="shared" si="8"/>
        <v>0.48</v>
      </c>
      <c r="W20" s="23" t="str">
        <f t="shared" si="9"/>
        <v>Equinox VE2 Burst</v>
      </c>
    </row>
    <row r="21" spans="1:25" x14ac:dyDescent="0.25">
      <c r="A21" s="11">
        <v>7151</v>
      </c>
      <c r="B21" s="4" t="s">
        <v>87</v>
      </c>
      <c r="C21" s="11">
        <v>40</v>
      </c>
      <c r="D21" s="13">
        <v>17</v>
      </c>
      <c r="E21" s="13">
        <v>20</v>
      </c>
      <c r="F21" s="17">
        <v>2.25</v>
      </c>
      <c r="G21" s="10">
        <v>0.2</v>
      </c>
      <c r="H21" s="10">
        <v>0.2</v>
      </c>
      <c r="I21" s="16">
        <v>0.69999999999999896</v>
      </c>
      <c r="J21" s="15">
        <v>0.25</v>
      </c>
      <c r="K21" s="15">
        <v>0.25</v>
      </c>
      <c r="L21" s="11">
        <v>18</v>
      </c>
      <c r="M21" s="1">
        <f t="shared" si="0"/>
        <v>2</v>
      </c>
      <c r="N21" s="20">
        <f t="shared" si="1"/>
        <v>0.8</v>
      </c>
      <c r="P21" s="10">
        <f t="shared" si="2"/>
        <v>12.75</v>
      </c>
      <c r="Q21" s="10">
        <f t="shared" si="3"/>
        <v>15</v>
      </c>
      <c r="R21" s="10">
        <f t="shared" si="4"/>
        <v>0.15000000000000002</v>
      </c>
      <c r="S21" s="10">
        <f t="shared" si="5"/>
        <v>0.15000000000000002</v>
      </c>
      <c r="T21" s="10">
        <f t="shared" si="6"/>
        <v>0.64999999999999891</v>
      </c>
      <c r="U21" s="1">
        <f t="shared" si="7"/>
        <v>3</v>
      </c>
      <c r="V21" s="21">
        <f t="shared" si="8"/>
        <v>0.90000000000000013</v>
      </c>
      <c r="W21" s="26" t="str">
        <f t="shared" si="9"/>
        <v>Equinox VE2</v>
      </c>
      <c r="X21" s="10">
        <f>IF(V21&gt;N21,V21-N21,)</f>
        <v>0.10000000000000009</v>
      </c>
      <c r="Y21" s="42" t="b">
        <f>IF(S21=R21,TRUE,FALSE)</f>
        <v>1</v>
      </c>
    </row>
    <row r="22" spans="1:25" x14ac:dyDescent="0.25">
      <c r="A22" s="11">
        <v>7152</v>
      </c>
      <c r="B22" s="4" t="s">
        <v>88</v>
      </c>
      <c r="C22" s="11">
        <v>40</v>
      </c>
      <c r="D22" s="13">
        <v>0</v>
      </c>
      <c r="E22" s="13">
        <v>0</v>
      </c>
      <c r="F22" s="17">
        <v>1.75</v>
      </c>
      <c r="G22" s="10">
        <v>0.149999999999999</v>
      </c>
      <c r="H22" s="10">
        <v>0.149999999999999</v>
      </c>
      <c r="I22" s="16">
        <v>0.5</v>
      </c>
      <c r="J22" s="15">
        <v>0.29999999999999899</v>
      </c>
      <c r="K22" s="15">
        <v>0.29999999999999899</v>
      </c>
      <c r="L22" s="11">
        <v>18</v>
      </c>
      <c r="M22" s="1">
        <f t="shared" si="0"/>
        <v>2</v>
      </c>
      <c r="N22" s="20">
        <f t="shared" si="1"/>
        <v>0.59999999999999598</v>
      </c>
      <c r="P22" s="10">
        <f t="shared" si="2"/>
        <v>0</v>
      </c>
      <c r="Q22" s="10">
        <f t="shared" si="3"/>
        <v>0</v>
      </c>
      <c r="R22" s="10">
        <f t="shared" si="4"/>
        <v>0.11249999999999924</v>
      </c>
      <c r="S22" s="10">
        <f t="shared" si="5"/>
        <v>0.11249999999999924</v>
      </c>
      <c r="T22" s="10">
        <f t="shared" si="6"/>
        <v>0.45</v>
      </c>
      <c r="U22" s="1">
        <f t="shared" si="7"/>
        <v>3</v>
      </c>
      <c r="V22" s="21">
        <f t="shared" si="8"/>
        <v>0.67499999999999538</v>
      </c>
      <c r="W22" s="26" t="str">
        <f t="shared" si="9"/>
        <v>Corvus VA55</v>
      </c>
      <c r="X22" s="10">
        <f>IF(V22&gt;N22,V22-N22,)</f>
        <v>7.49999999999994E-2</v>
      </c>
      <c r="Y22" s="42" t="b">
        <f>IF(S22=R22,TRUE,FALSE)</f>
        <v>1</v>
      </c>
    </row>
    <row r="23" spans="1:25" x14ac:dyDescent="0.25">
      <c r="A23" s="11">
        <v>7153</v>
      </c>
      <c r="B23" s="4" t="s">
        <v>12</v>
      </c>
      <c r="C23" s="11">
        <v>40</v>
      </c>
      <c r="D23" s="13">
        <v>5</v>
      </c>
      <c r="E23" s="13">
        <v>6</v>
      </c>
      <c r="F23" s="17">
        <v>2.5</v>
      </c>
      <c r="G23" s="10">
        <v>0.20680000000000001</v>
      </c>
      <c r="H23" s="10">
        <v>0.2218</v>
      </c>
      <c r="I23" s="16">
        <v>0.5</v>
      </c>
      <c r="J23" s="15">
        <v>0.29499999999999899</v>
      </c>
      <c r="K23" s="15">
        <v>0.29499999999999899</v>
      </c>
      <c r="L23" s="11">
        <v>18</v>
      </c>
      <c r="M23" s="1">
        <f t="shared" si="0"/>
        <v>2</v>
      </c>
      <c r="N23" s="20">
        <f t="shared" si="1"/>
        <v>0.88719999999999999</v>
      </c>
      <c r="P23" s="10">
        <f t="shared" si="2"/>
        <v>3.75</v>
      </c>
      <c r="Q23" s="10">
        <f t="shared" si="3"/>
        <v>4.5</v>
      </c>
      <c r="R23" s="10">
        <f t="shared" si="4"/>
        <v>0.15510000000000002</v>
      </c>
      <c r="S23" s="10">
        <f t="shared" si="5"/>
        <v>0.16635</v>
      </c>
      <c r="T23" s="10">
        <f t="shared" si="6"/>
        <v>0.45</v>
      </c>
      <c r="U23" s="1">
        <f t="shared" si="7"/>
        <v>2</v>
      </c>
      <c r="V23" s="21">
        <f t="shared" si="8"/>
        <v>0.66539999999999999</v>
      </c>
      <c r="W23" s="23" t="str">
        <f t="shared" si="9"/>
        <v>Terminus VX-9</v>
      </c>
    </row>
    <row r="24" spans="1:25" x14ac:dyDescent="0.25">
      <c r="A24" s="11">
        <v>7169</v>
      </c>
      <c r="B24" s="4" t="s">
        <v>13</v>
      </c>
      <c r="C24" s="11">
        <v>40</v>
      </c>
      <c r="D24" s="13">
        <v>-19</v>
      </c>
      <c r="E24" s="13">
        <v>-17.5</v>
      </c>
      <c r="F24" s="17">
        <v>2</v>
      </c>
      <c r="G24" s="10">
        <v>0.22500000000000001</v>
      </c>
      <c r="H24" s="10">
        <v>0.29999999999999899</v>
      </c>
      <c r="I24" s="16">
        <v>0.625</v>
      </c>
      <c r="J24" s="15">
        <v>0.31</v>
      </c>
      <c r="K24" s="15">
        <v>0.31</v>
      </c>
      <c r="L24" s="11">
        <v>18</v>
      </c>
      <c r="M24" s="1">
        <f t="shared" si="0"/>
        <v>2</v>
      </c>
      <c r="N24" s="20">
        <f t="shared" si="1"/>
        <v>1.199999999999996</v>
      </c>
      <c r="P24" s="10">
        <f t="shared" si="2"/>
        <v>-14.25</v>
      </c>
      <c r="Q24" s="10">
        <f t="shared" si="3"/>
        <v>-13.125</v>
      </c>
      <c r="R24" s="10">
        <f t="shared" si="4"/>
        <v>0.16875000000000001</v>
      </c>
      <c r="S24" s="10">
        <f t="shared" si="5"/>
        <v>0.22499999999999926</v>
      </c>
      <c r="T24" s="10">
        <f t="shared" si="6"/>
        <v>0.57499999999999996</v>
      </c>
      <c r="U24" s="1">
        <f t="shared" si="7"/>
        <v>2</v>
      </c>
      <c r="V24" s="21">
        <f t="shared" si="8"/>
        <v>0.89999999999999702</v>
      </c>
      <c r="W24" s="23" t="str">
        <f t="shared" si="9"/>
        <v>GD-7F</v>
      </c>
    </row>
    <row r="25" spans="1:25" x14ac:dyDescent="0.25">
      <c r="A25" s="11">
        <v>7171</v>
      </c>
      <c r="B25" s="4" t="s">
        <v>90</v>
      </c>
      <c r="C25" s="11">
        <v>40</v>
      </c>
      <c r="D25" s="13">
        <v>-2</v>
      </c>
      <c r="E25" s="13">
        <v>2</v>
      </c>
      <c r="F25" s="17">
        <v>2</v>
      </c>
      <c r="G25" s="10">
        <v>0.14000000000000001</v>
      </c>
      <c r="H25" s="10">
        <v>0.14000000000000001</v>
      </c>
      <c r="I25" s="16">
        <v>0.28000000000000003</v>
      </c>
      <c r="J25" s="15">
        <v>0.4</v>
      </c>
      <c r="K25" s="15">
        <v>0.5</v>
      </c>
      <c r="L25" s="11">
        <v>18</v>
      </c>
      <c r="M25" s="1">
        <f t="shared" si="0"/>
        <v>2</v>
      </c>
      <c r="N25" s="20">
        <f t="shared" si="1"/>
        <v>0.56000000000000005</v>
      </c>
      <c r="P25" s="10">
        <f t="shared" si="2"/>
        <v>-1.5</v>
      </c>
      <c r="Q25" s="10">
        <f t="shared" si="3"/>
        <v>1.5</v>
      </c>
      <c r="R25" s="10">
        <f t="shared" si="4"/>
        <v>0.10500000000000001</v>
      </c>
      <c r="S25" s="10">
        <f t="shared" si="5"/>
        <v>0.10500000000000001</v>
      </c>
      <c r="T25" s="10">
        <f t="shared" si="6"/>
        <v>0.23000000000000004</v>
      </c>
      <c r="U25" s="1">
        <f t="shared" si="7"/>
        <v>2</v>
      </c>
      <c r="V25" s="21">
        <f t="shared" si="8"/>
        <v>0.42000000000000004</v>
      </c>
      <c r="W25" s="23" t="str">
        <f t="shared" si="9"/>
        <v>Gauss Compact Burst</v>
      </c>
    </row>
    <row r="26" spans="1:25" x14ac:dyDescent="0.25">
      <c r="A26" s="11">
        <v>7172</v>
      </c>
      <c r="B26" s="4" t="s">
        <v>16</v>
      </c>
      <c r="C26" s="11">
        <v>40</v>
      </c>
      <c r="D26" s="13">
        <v>0</v>
      </c>
      <c r="E26" s="13">
        <v>0</v>
      </c>
      <c r="F26" s="17">
        <v>1.3999999999999899</v>
      </c>
      <c r="G26" s="10">
        <v>0.17499999999999899</v>
      </c>
      <c r="H26" s="10">
        <v>0.2</v>
      </c>
      <c r="I26" s="16">
        <v>0.45</v>
      </c>
      <c r="J26" s="15">
        <v>0.45</v>
      </c>
      <c r="K26" s="15">
        <v>0.45</v>
      </c>
      <c r="L26" s="11">
        <v>18</v>
      </c>
      <c r="M26" s="1">
        <f t="shared" si="0"/>
        <v>2</v>
      </c>
      <c r="N26" s="20">
        <f t="shared" si="1"/>
        <v>0.8</v>
      </c>
      <c r="P26" s="10">
        <f t="shared" si="2"/>
        <v>0</v>
      </c>
      <c r="Q26" s="10">
        <f t="shared" si="3"/>
        <v>0</v>
      </c>
      <c r="R26" s="10">
        <f t="shared" si="4"/>
        <v>0.13124999999999926</v>
      </c>
      <c r="S26" s="10">
        <f t="shared" si="5"/>
        <v>0.15000000000000002</v>
      </c>
      <c r="T26" s="10">
        <f t="shared" si="6"/>
        <v>0.4</v>
      </c>
      <c r="U26" s="1">
        <f t="shared" si="7"/>
        <v>2</v>
      </c>
      <c r="V26" s="21">
        <f t="shared" si="8"/>
        <v>0.60000000000000009</v>
      </c>
      <c r="W26" s="23" t="str">
        <f t="shared" si="9"/>
        <v>Gauss Compact S</v>
      </c>
    </row>
    <row r="27" spans="1:25" x14ac:dyDescent="0.25">
      <c r="A27" s="11">
        <v>7173</v>
      </c>
      <c r="B27" s="4" t="s">
        <v>17</v>
      </c>
      <c r="C27" s="11">
        <v>40</v>
      </c>
      <c r="D27" s="13">
        <v>12</v>
      </c>
      <c r="E27" s="13">
        <v>12</v>
      </c>
      <c r="F27" s="17">
        <v>1.5</v>
      </c>
      <c r="G27" s="10">
        <v>0.1875</v>
      </c>
      <c r="H27" s="10">
        <v>0.1875</v>
      </c>
      <c r="I27" s="16">
        <v>0.45</v>
      </c>
      <c r="J27" s="15">
        <v>0.34999999999999898</v>
      </c>
      <c r="K27" s="15">
        <v>0.34999999999999898</v>
      </c>
      <c r="L27" s="11">
        <v>18</v>
      </c>
      <c r="M27" s="1">
        <f t="shared" si="0"/>
        <v>2</v>
      </c>
      <c r="N27" s="20">
        <f t="shared" si="1"/>
        <v>0.75</v>
      </c>
      <c r="P27" s="10">
        <f t="shared" si="2"/>
        <v>9</v>
      </c>
      <c r="Q27" s="10">
        <f t="shared" si="3"/>
        <v>9</v>
      </c>
      <c r="R27" s="10">
        <f t="shared" si="4"/>
        <v>0.140625</v>
      </c>
      <c r="S27" s="10">
        <f t="shared" si="5"/>
        <v>0.140625</v>
      </c>
      <c r="T27" s="10">
        <f t="shared" si="6"/>
        <v>0.4</v>
      </c>
      <c r="U27" s="1">
        <f t="shared" si="7"/>
        <v>2</v>
      </c>
      <c r="V27" s="21">
        <f t="shared" si="8"/>
        <v>0.5625</v>
      </c>
      <c r="W27" s="23" t="str">
        <f t="shared" si="9"/>
        <v>Razor GD-23</v>
      </c>
    </row>
    <row r="28" spans="1:25" x14ac:dyDescent="0.25">
      <c r="A28" s="11">
        <v>7174</v>
      </c>
      <c r="B28" s="4" t="s">
        <v>14</v>
      </c>
      <c r="C28" s="11">
        <v>40</v>
      </c>
      <c r="D28" s="13">
        <v>0</v>
      </c>
      <c r="E28" s="13">
        <v>0</v>
      </c>
      <c r="F28" s="17">
        <v>1.75</v>
      </c>
      <c r="G28" s="10">
        <v>0.2</v>
      </c>
      <c r="H28" s="10">
        <v>0.2</v>
      </c>
      <c r="I28" s="16">
        <v>0.59999999999999898</v>
      </c>
      <c r="J28" s="15">
        <v>0.437</v>
      </c>
      <c r="K28" s="15">
        <v>0.437</v>
      </c>
      <c r="L28" s="11">
        <v>18</v>
      </c>
      <c r="M28" s="1">
        <f t="shared" si="0"/>
        <v>2</v>
      </c>
      <c r="N28" s="20">
        <f t="shared" si="1"/>
        <v>0.8</v>
      </c>
      <c r="P28" s="10">
        <f t="shared" si="2"/>
        <v>0</v>
      </c>
      <c r="Q28" s="10">
        <f t="shared" si="3"/>
        <v>0</v>
      </c>
      <c r="R28" s="10">
        <f t="shared" si="4"/>
        <v>0.15000000000000002</v>
      </c>
      <c r="S28" s="10">
        <f t="shared" si="5"/>
        <v>0.15000000000000002</v>
      </c>
      <c r="T28" s="10">
        <f t="shared" si="6"/>
        <v>0.54999999999999893</v>
      </c>
      <c r="U28" s="1">
        <f t="shared" si="7"/>
        <v>2</v>
      </c>
      <c r="V28" s="21">
        <f t="shared" si="8"/>
        <v>0.60000000000000009</v>
      </c>
      <c r="W28" s="23" t="str">
        <f t="shared" si="9"/>
        <v>AF-4A Bandit</v>
      </c>
    </row>
    <row r="29" spans="1:25" x14ac:dyDescent="0.25">
      <c r="A29" s="11">
        <v>7191</v>
      </c>
      <c r="B29" s="4" t="s">
        <v>92</v>
      </c>
      <c r="C29" s="11">
        <v>40</v>
      </c>
      <c r="D29" s="13">
        <v>23</v>
      </c>
      <c r="E29" s="13">
        <v>25</v>
      </c>
      <c r="F29" s="17">
        <v>0.75</v>
      </c>
      <c r="G29" s="10">
        <v>0.17</v>
      </c>
      <c r="H29" s="10">
        <v>0.17</v>
      </c>
      <c r="I29" s="16">
        <v>0.4</v>
      </c>
      <c r="J29" s="15">
        <v>0.3</v>
      </c>
      <c r="K29" s="15">
        <v>0.5</v>
      </c>
      <c r="L29" s="11">
        <v>18</v>
      </c>
      <c r="M29" s="1">
        <f t="shared" si="0"/>
        <v>2</v>
      </c>
      <c r="N29" s="20">
        <f t="shared" si="1"/>
        <v>0.68</v>
      </c>
      <c r="P29" s="10">
        <f t="shared" si="2"/>
        <v>17.25</v>
      </c>
      <c r="Q29" s="10">
        <f t="shared" si="3"/>
        <v>18.75</v>
      </c>
      <c r="R29" s="10">
        <f t="shared" si="4"/>
        <v>0.1275</v>
      </c>
      <c r="S29" s="10">
        <f t="shared" si="5"/>
        <v>0.1275</v>
      </c>
      <c r="T29" s="10">
        <f t="shared" si="6"/>
        <v>0.35000000000000003</v>
      </c>
      <c r="U29" s="1">
        <f t="shared" si="7"/>
        <v>2</v>
      </c>
      <c r="V29" s="21">
        <f t="shared" si="8"/>
        <v>0.51</v>
      </c>
      <c r="W29" s="23" t="str">
        <f t="shared" si="9"/>
        <v>TRAC-5 Burst</v>
      </c>
    </row>
    <row r="30" spans="1:25" x14ac:dyDescent="0.25">
      <c r="A30" s="11">
        <v>7192</v>
      </c>
      <c r="B30" s="4" t="s">
        <v>21</v>
      </c>
      <c r="C30" s="11">
        <v>40</v>
      </c>
      <c r="D30" s="13">
        <v>23</v>
      </c>
      <c r="E30" s="13">
        <v>25</v>
      </c>
      <c r="F30" s="17">
        <v>1.85</v>
      </c>
      <c r="G30" s="10">
        <v>0.22500000000000001</v>
      </c>
      <c r="H30" s="10">
        <v>0.22500000000000001</v>
      </c>
      <c r="I30" s="16">
        <v>0.55000000000000004</v>
      </c>
      <c r="J30" s="15">
        <v>0.34</v>
      </c>
      <c r="K30" s="15">
        <v>0.34</v>
      </c>
      <c r="L30" s="11">
        <v>18</v>
      </c>
      <c r="M30" s="1">
        <f t="shared" si="0"/>
        <v>2</v>
      </c>
      <c r="N30" s="20">
        <f t="shared" si="1"/>
        <v>0.9</v>
      </c>
      <c r="P30" s="10">
        <f t="shared" si="2"/>
        <v>17.25</v>
      </c>
      <c r="Q30" s="10">
        <f t="shared" si="3"/>
        <v>18.75</v>
      </c>
      <c r="R30" s="10">
        <f t="shared" si="4"/>
        <v>0.16875000000000001</v>
      </c>
      <c r="S30" s="10">
        <f t="shared" si="5"/>
        <v>0.16875000000000001</v>
      </c>
      <c r="T30" s="10">
        <f t="shared" si="6"/>
        <v>0.5</v>
      </c>
      <c r="U30" s="1">
        <f t="shared" si="7"/>
        <v>2</v>
      </c>
      <c r="V30" s="21">
        <f t="shared" si="8"/>
        <v>0.67500000000000004</v>
      </c>
      <c r="W30" s="23" t="str">
        <f t="shared" si="9"/>
        <v>TRAC-5 S</v>
      </c>
    </row>
    <row r="31" spans="1:25" x14ac:dyDescent="0.25">
      <c r="A31" s="11">
        <v>7193</v>
      </c>
      <c r="B31" s="4" t="s">
        <v>93</v>
      </c>
      <c r="C31" s="11">
        <v>40</v>
      </c>
      <c r="D31" s="13">
        <v>0</v>
      </c>
      <c r="E31" s="13">
        <v>0</v>
      </c>
      <c r="F31" s="17">
        <v>2.1</v>
      </c>
      <c r="G31" s="10">
        <v>0.24299999999999899</v>
      </c>
      <c r="H31" s="10">
        <v>0.27300000000000002</v>
      </c>
      <c r="I31" s="16">
        <v>0.73499999999999899</v>
      </c>
      <c r="J31" s="15">
        <v>0.31</v>
      </c>
      <c r="K31" s="15">
        <v>0.31</v>
      </c>
      <c r="L31" s="11">
        <v>18</v>
      </c>
      <c r="M31" s="1">
        <f t="shared" si="0"/>
        <v>2</v>
      </c>
      <c r="N31" s="20">
        <f t="shared" si="1"/>
        <v>1.0920000000000001</v>
      </c>
      <c r="P31" s="10">
        <f t="shared" si="2"/>
        <v>0</v>
      </c>
      <c r="Q31" s="10">
        <f t="shared" si="3"/>
        <v>0</v>
      </c>
      <c r="R31" s="10">
        <f t="shared" si="4"/>
        <v>0.18224999999999925</v>
      </c>
      <c r="S31" s="10">
        <f t="shared" si="5"/>
        <v>0.20475000000000002</v>
      </c>
      <c r="T31" s="10">
        <f t="shared" si="6"/>
        <v>0.68499999999999894</v>
      </c>
      <c r="U31" s="1">
        <f t="shared" si="7"/>
        <v>2</v>
      </c>
      <c r="V31" s="21">
        <f t="shared" si="8"/>
        <v>0.81900000000000006</v>
      </c>
      <c r="W31" s="23" t="str">
        <f t="shared" si="9"/>
        <v>LC3 Jaguar</v>
      </c>
    </row>
    <row r="32" spans="1:25" x14ac:dyDescent="0.25">
      <c r="A32" s="11">
        <v>7194</v>
      </c>
      <c r="B32" s="4" t="s">
        <v>22</v>
      </c>
      <c r="C32" s="11">
        <v>40</v>
      </c>
      <c r="D32" s="13">
        <v>-11</v>
      </c>
      <c r="E32" s="13">
        <v>-11</v>
      </c>
      <c r="F32" s="17">
        <v>1.5</v>
      </c>
      <c r="G32" s="10">
        <v>0.1875</v>
      </c>
      <c r="H32" s="10">
        <v>0.1875</v>
      </c>
      <c r="I32" s="16">
        <v>0.45</v>
      </c>
      <c r="J32" s="15">
        <v>0.34999999999999898</v>
      </c>
      <c r="K32" s="15">
        <v>0.34999999999999898</v>
      </c>
      <c r="L32" s="11">
        <v>18</v>
      </c>
      <c r="M32" s="1">
        <f t="shared" si="0"/>
        <v>2</v>
      </c>
      <c r="N32" s="20">
        <f t="shared" si="1"/>
        <v>0.75</v>
      </c>
      <c r="P32" s="10">
        <f t="shared" si="2"/>
        <v>-8.25</v>
      </c>
      <c r="Q32" s="10">
        <f t="shared" si="3"/>
        <v>-8.25</v>
      </c>
      <c r="R32" s="10">
        <f t="shared" si="4"/>
        <v>0.140625</v>
      </c>
      <c r="S32" s="10">
        <f t="shared" si="5"/>
        <v>0.140625</v>
      </c>
      <c r="T32" s="10">
        <f t="shared" si="6"/>
        <v>0.4</v>
      </c>
      <c r="U32" s="1">
        <f t="shared" si="7"/>
        <v>2</v>
      </c>
      <c r="V32" s="21">
        <f t="shared" si="8"/>
        <v>0.5625</v>
      </c>
      <c r="W32" s="23" t="str">
        <f t="shared" si="9"/>
        <v>HC1 Cougar</v>
      </c>
    </row>
    <row r="33" spans="1:25" x14ac:dyDescent="0.25">
      <c r="A33" s="11">
        <v>7212</v>
      </c>
      <c r="B33" s="4" t="s">
        <v>94</v>
      </c>
      <c r="C33" s="11">
        <v>40</v>
      </c>
      <c r="D33" s="13">
        <v>14</v>
      </c>
      <c r="E33" s="13">
        <v>16</v>
      </c>
      <c r="F33" s="17">
        <v>0.75</v>
      </c>
      <c r="G33" s="10">
        <v>0.16</v>
      </c>
      <c r="H33" s="10">
        <v>0.16</v>
      </c>
      <c r="I33" s="16">
        <v>0.4</v>
      </c>
      <c r="J33" s="15">
        <v>0.25</v>
      </c>
      <c r="K33" s="15">
        <v>0.35</v>
      </c>
      <c r="L33" s="11">
        <v>18</v>
      </c>
      <c r="M33" s="1">
        <f t="shared" si="0"/>
        <v>2</v>
      </c>
      <c r="N33" s="20">
        <f t="shared" si="1"/>
        <v>0.64</v>
      </c>
      <c r="P33" s="10">
        <f t="shared" si="2"/>
        <v>10.5</v>
      </c>
      <c r="Q33" s="10">
        <f t="shared" si="3"/>
        <v>12</v>
      </c>
      <c r="R33" s="10">
        <f t="shared" si="4"/>
        <v>0.12</v>
      </c>
      <c r="S33" s="10">
        <f t="shared" si="5"/>
        <v>0.12</v>
      </c>
      <c r="T33" s="10">
        <f t="shared" si="6"/>
        <v>0.35000000000000003</v>
      </c>
      <c r="U33" s="1">
        <f t="shared" si="7"/>
        <v>2</v>
      </c>
      <c r="V33" s="21">
        <f t="shared" si="8"/>
        <v>0.48</v>
      </c>
      <c r="W33" s="23" t="str">
        <f t="shared" si="9"/>
        <v>Solstice Burst</v>
      </c>
    </row>
    <row r="34" spans="1:25" x14ac:dyDescent="0.25">
      <c r="A34" s="11">
        <v>7213</v>
      </c>
      <c r="B34" s="4" t="s">
        <v>24</v>
      </c>
      <c r="C34" s="11">
        <v>40</v>
      </c>
      <c r="D34" s="13">
        <v>14</v>
      </c>
      <c r="E34" s="13">
        <v>17</v>
      </c>
      <c r="F34" s="17">
        <v>2.2999999999999901</v>
      </c>
      <c r="G34" s="10">
        <v>0.2</v>
      </c>
      <c r="H34" s="10">
        <v>0.2</v>
      </c>
      <c r="I34" s="16">
        <v>0.5</v>
      </c>
      <c r="J34" s="15">
        <v>0.28000000000000003</v>
      </c>
      <c r="K34" s="15">
        <v>0.28000000000000003</v>
      </c>
      <c r="L34" s="11">
        <v>18</v>
      </c>
      <c r="M34" s="1">
        <f t="shared" si="0"/>
        <v>2</v>
      </c>
      <c r="N34" s="20">
        <f t="shared" si="1"/>
        <v>0.8</v>
      </c>
      <c r="P34" s="10">
        <f t="shared" si="2"/>
        <v>10.5</v>
      </c>
      <c r="Q34" s="10">
        <f t="shared" si="3"/>
        <v>12.75</v>
      </c>
      <c r="R34" s="10">
        <f t="shared" si="4"/>
        <v>0.15000000000000002</v>
      </c>
      <c r="S34" s="10">
        <f t="shared" si="5"/>
        <v>0.15000000000000002</v>
      </c>
      <c r="T34" s="10">
        <f t="shared" si="6"/>
        <v>0.45</v>
      </c>
      <c r="U34" s="1">
        <f t="shared" si="7"/>
        <v>2</v>
      </c>
      <c r="V34" s="21">
        <f t="shared" si="8"/>
        <v>0.60000000000000009</v>
      </c>
      <c r="W34" s="23" t="str">
        <f t="shared" si="9"/>
        <v>Solstice SF</v>
      </c>
    </row>
    <row r="35" spans="1:25" x14ac:dyDescent="0.25">
      <c r="A35" s="11">
        <v>7214</v>
      </c>
      <c r="B35" s="4" t="s">
        <v>95</v>
      </c>
      <c r="C35" s="11">
        <v>40</v>
      </c>
      <c r="D35" s="13">
        <v>-27</v>
      </c>
      <c r="E35" s="13">
        <v>-20</v>
      </c>
      <c r="F35" s="17">
        <v>3</v>
      </c>
      <c r="G35" s="10">
        <v>0.25</v>
      </c>
      <c r="H35" s="10">
        <v>0.27500000000000002</v>
      </c>
      <c r="I35" s="16">
        <v>0.78749999999999898</v>
      </c>
      <c r="J35" s="15">
        <v>0.255</v>
      </c>
      <c r="K35" s="15">
        <v>0.255</v>
      </c>
      <c r="L35" s="11">
        <v>18</v>
      </c>
      <c r="M35" s="1">
        <f t="shared" ref="M35:M55" si="10">FLOOR((I35/2)/G35,1)+1</f>
        <v>2</v>
      </c>
      <c r="N35" s="20">
        <f t="shared" ref="N35:N66" si="11">M35*H35*2</f>
        <v>1.1000000000000001</v>
      </c>
      <c r="P35" s="10">
        <f t="shared" ref="P35:P55" si="12">D35*0.75</f>
        <v>-20.25</v>
      </c>
      <c r="Q35" s="10">
        <f t="shared" ref="Q35:Q55" si="13">E35*0.75</f>
        <v>-15</v>
      </c>
      <c r="R35" s="10">
        <f t="shared" ref="R35:R55" si="14">G35*0.75</f>
        <v>0.1875</v>
      </c>
      <c r="S35" s="10">
        <f t="shared" ref="S35:S55" si="15">H35*0.75</f>
        <v>0.20625000000000002</v>
      </c>
      <c r="T35" s="10">
        <f t="shared" ref="T35:T55" si="16">I35-0.05</f>
        <v>0.73749999999999893</v>
      </c>
      <c r="U35" s="1">
        <f t="shared" ref="U35:U66" si="17">FLOOR((T35/2)/R35,1)+1</f>
        <v>2</v>
      </c>
      <c r="V35" s="21">
        <f t="shared" ref="V35:V66" si="18">S35*U35*2</f>
        <v>0.82500000000000007</v>
      </c>
      <c r="W35" s="23" t="str">
        <f t="shared" ref="W35:W55" si="19">B35</f>
        <v>Serpent VE92</v>
      </c>
    </row>
    <row r="36" spans="1:25" x14ac:dyDescent="0.25">
      <c r="A36" s="11">
        <v>7215</v>
      </c>
      <c r="B36" s="4" t="s">
        <v>96</v>
      </c>
      <c r="C36" s="11">
        <v>40</v>
      </c>
      <c r="D36" s="13">
        <v>4</v>
      </c>
      <c r="E36" s="13">
        <v>5</v>
      </c>
      <c r="F36" s="17">
        <v>2.3999999999999901</v>
      </c>
      <c r="G36" s="10">
        <v>0.2465</v>
      </c>
      <c r="H36" s="10">
        <v>0.27479999999999899</v>
      </c>
      <c r="I36" s="16">
        <v>0.78195000000000003</v>
      </c>
      <c r="J36" s="15">
        <v>0.29499999999999899</v>
      </c>
      <c r="K36" s="15">
        <v>0.29499999999999899</v>
      </c>
      <c r="L36" s="11">
        <v>18</v>
      </c>
      <c r="M36" s="1">
        <f t="shared" si="10"/>
        <v>2</v>
      </c>
      <c r="N36" s="20">
        <f t="shared" si="11"/>
        <v>1.099199999999996</v>
      </c>
      <c r="P36" s="10">
        <f t="shared" si="12"/>
        <v>3</v>
      </c>
      <c r="Q36" s="10">
        <f t="shared" si="13"/>
        <v>3.75</v>
      </c>
      <c r="R36" s="10">
        <f t="shared" si="14"/>
        <v>0.18487500000000001</v>
      </c>
      <c r="S36" s="10">
        <f t="shared" si="15"/>
        <v>0.20609999999999923</v>
      </c>
      <c r="T36" s="10">
        <f t="shared" si="16"/>
        <v>0.73194999999999999</v>
      </c>
      <c r="U36" s="1">
        <f t="shared" si="17"/>
        <v>2</v>
      </c>
      <c r="V36" s="21">
        <f t="shared" si="18"/>
        <v>0.82439999999999691</v>
      </c>
      <c r="W36" s="23" t="str">
        <f t="shared" si="19"/>
        <v>Zenith VX-5</v>
      </c>
    </row>
    <row r="37" spans="1:25" x14ac:dyDescent="0.25">
      <c r="A37" s="11">
        <v>7232</v>
      </c>
      <c r="B37" s="4" t="s">
        <v>25</v>
      </c>
      <c r="C37" s="11">
        <v>50</v>
      </c>
      <c r="D37" s="13">
        <v>0</v>
      </c>
      <c r="E37" s="13">
        <v>0</v>
      </c>
      <c r="F37" s="17">
        <v>2.2999999999999901</v>
      </c>
      <c r="G37" s="10">
        <v>0.18</v>
      </c>
      <c r="H37" s="10">
        <v>0.18</v>
      </c>
      <c r="I37" s="16">
        <v>0.54</v>
      </c>
      <c r="J37" s="15">
        <v>0.33500000000000002</v>
      </c>
      <c r="K37" s="15">
        <v>0.33500000000000002</v>
      </c>
      <c r="L37" s="11">
        <v>13</v>
      </c>
      <c r="M37" s="1">
        <f t="shared" si="10"/>
        <v>2</v>
      </c>
      <c r="N37" s="20">
        <f t="shared" si="11"/>
        <v>0.72</v>
      </c>
      <c r="P37" s="10">
        <f t="shared" si="12"/>
        <v>0</v>
      </c>
      <c r="Q37" s="10">
        <f t="shared" si="13"/>
        <v>0</v>
      </c>
      <c r="R37" s="10">
        <f t="shared" si="14"/>
        <v>0.13500000000000001</v>
      </c>
      <c r="S37" s="10">
        <f t="shared" si="15"/>
        <v>0.13500000000000001</v>
      </c>
      <c r="T37" s="10">
        <f t="shared" si="16"/>
        <v>0.49000000000000005</v>
      </c>
      <c r="U37" s="1">
        <f t="shared" si="17"/>
        <v>2</v>
      </c>
      <c r="V37" s="21">
        <f t="shared" si="18"/>
        <v>0.54</v>
      </c>
      <c r="W37" s="23" t="str">
        <f t="shared" si="19"/>
        <v>EM1</v>
      </c>
    </row>
    <row r="38" spans="1:25" x14ac:dyDescent="0.25">
      <c r="A38" s="11">
        <v>7233</v>
      </c>
      <c r="B38" s="4" t="s">
        <v>26</v>
      </c>
      <c r="C38" s="11">
        <v>50</v>
      </c>
      <c r="D38" s="13">
        <v>10</v>
      </c>
      <c r="E38" s="13">
        <v>13</v>
      </c>
      <c r="F38" s="17">
        <v>1.5</v>
      </c>
      <c r="G38" s="10">
        <v>0.17499999999999899</v>
      </c>
      <c r="H38" s="10">
        <v>0.17499999999999899</v>
      </c>
      <c r="I38" s="16">
        <v>0.4</v>
      </c>
      <c r="J38" s="15">
        <v>0.4</v>
      </c>
      <c r="K38" s="15">
        <v>0.4</v>
      </c>
      <c r="L38" s="11">
        <v>15</v>
      </c>
      <c r="M38" s="1">
        <f t="shared" si="10"/>
        <v>2</v>
      </c>
      <c r="N38" s="20">
        <f t="shared" si="11"/>
        <v>0.69999999999999596</v>
      </c>
      <c r="P38" s="10">
        <f t="shared" si="12"/>
        <v>7.5</v>
      </c>
      <c r="Q38" s="10">
        <f t="shared" si="13"/>
        <v>9.75</v>
      </c>
      <c r="R38" s="10">
        <f t="shared" si="14"/>
        <v>0.13124999999999926</v>
      </c>
      <c r="S38" s="10">
        <f t="shared" si="15"/>
        <v>0.13124999999999926</v>
      </c>
      <c r="T38" s="10">
        <f t="shared" si="16"/>
        <v>0.35000000000000003</v>
      </c>
      <c r="U38" s="1">
        <f t="shared" si="17"/>
        <v>2</v>
      </c>
      <c r="V38" s="21">
        <f t="shared" si="18"/>
        <v>0.52499999999999702</v>
      </c>
      <c r="W38" s="23" t="str">
        <f t="shared" si="19"/>
        <v>GD-22S</v>
      </c>
    </row>
    <row r="39" spans="1:25" x14ac:dyDescent="0.25">
      <c r="A39" s="11">
        <v>7235</v>
      </c>
      <c r="B39" s="4" t="s">
        <v>27</v>
      </c>
      <c r="C39" s="11">
        <v>50</v>
      </c>
      <c r="D39" s="13">
        <v>0</v>
      </c>
      <c r="E39" s="13">
        <v>0</v>
      </c>
      <c r="F39" s="17">
        <v>1.8</v>
      </c>
      <c r="G39" s="10">
        <v>0.17499999999999899</v>
      </c>
      <c r="H39" s="10">
        <v>0.17499999999999899</v>
      </c>
      <c r="I39" s="16">
        <v>0.69999999999999896</v>
      </c>
      <c r="J39" s="15">
        <v>0.45</v>
      </c>
      <c r="K39" s="15">
        <v>0.45</v>
      </c>
      <c r="L39" s="11">
        <v>12</v>
      </c>
      <c r="M39" s="1">
        <f t="shared" si="10"/>
        <v>3</v>
      </c>
      <c r="N39" s="20">
        <f t="shared" si="11"/>
        <v>1.049999999999994</v>
      </c>
      <c r="P39" s="10">
        <f t="shared" si="12"/>
        <v>0</v>
      </c>
      <c r="Q39" s="10">
        <f t="shared" si="13"/>
        <v>0</v>
      </c>
      <c r="R39" s="10">
        <f t="shared" si="14"/>
        <v>0.13124999999999926</v>
      </c>
      <c r="S39" s="10">
        <f t="shared" si="15"/>
        <v>0.13124999999999926</v>
      </c>
      <c r="T39" s="10">
        <f t="shared" si="16"/>
        <v>0.64999999999999891</v>
      </c>
      <c r="U39" s="1">
        <f t="shared" si="17"/>
        <v>3</v>
      </c>
      <c r="V39" s="21">
        <f t="shared" si="18"/>
        <v>0.78749999999999554</v>
      </c>
      <c r="W39" s="23" t="str">
        <f t="shared" si="19"/>
        <v>EM6</v>
      </c>
    </row>
    <row r="40" spans="1:25" x14ac:dyDescent="0.25">
      <c r="A40" s="11">
        <v>7236</v>
      </c>
      <c r="B40" s="4" t="s">
        <v>253</v>
      </c>
      <c r="C40" s="11">
        <v>50</v>
      </c>
      <c r="D40" s="13">
        <v>18</v>
      </c>
      <c r="E40" s="13">
        <v>20</v>
      </c>
      <c r="F40" s="17">
        <v>2.2000000000000002</v>
      </c>
      <c r="G40" s="10">
        <v>0.18</v>
      </c>
      <c r="H40" s="10">
        <v>0.18</v>
      </c>
      <c r="I40" s="16">
        <v>0.4</v>
      </c>
      <c r="J40" s="15">
        <v>0.4</v>
      </c>
      <c r="K40" s="15">
        <v>0.4</v>
      </c>
      <c r="L40" s="11">
        <v>13</v>
      </c>
      <c r="M40" s="1">
        <f t="shared" si="10"/>
        <v>2</v>
      </c>
      <c r="N40" s="20">
        <f t="shared" si="11"/>
        <v>0.72</v>
      </c>
      <c r="P40" s="10">
        <f t="shared" si="12"/>
        <v>13.5</v>
      </c>
      <c r="Q40" s="10">
        <f t="shared" si="13"/>
        <v>15</v>
      </c>
      <c r="R40" s="10">
        <f t="shared" si="14"/>
        <v>0.13500000000000001</v>
      </c>
      <c r="S40" s="10">
        <f t="shared" si="15"/>
        <v>0.13500000000000001</v>
      </c>
      <c r="T40" s="10">
        <f t="shared" si="16"/>
        <v>0.35000000000000003</v>
      </c>
      <c r="U40" s="1">
        <f t="shared" si="17"/>
        <v>2</v>
      </c>
      <c r="V40" s="21">
        <f t="shared" si="18"/>
        <v>0.54</v>
      </c>
      <c r="W40" s="23" t="str">
        <f t="shared" si="19"/>
        <v>LA1 Anchor</v>
      </c>
    </row>
    <row r="41" spans="1:25" x14ac:dyDescent="0.25">
      <c r="A41" s="11">
        <v>7253</v>
      </c>
      <c r="B41" s="4" t="s">
        <v>98</v>
      </c>
      <c r="C41" s="11">
        <v>50</v>
      </c>
      <c r="D41" s="13">
        <v>0</v>
      </c>
      <c r="E41" s="13">
        <v>0</v>
      </c>
      <c r="F41" s="17">
        <v>1.75</v>
      </c>
      <c r="G41" s="10">
        <v>0.2</v>
      </c>
      <c r="H41" s="10">
        <v>0.21190000000000001</v>
      </c>
      <c r="I41" s="16">
        <v>0.7</v>
      </c>
      <c r="J41" s="15">
        <v>0.41999999999999899</v>
      </c>
      <c r="K41" s="15">
        <v>0.41999999999999899</v>
      </c>
      <c r="L41" s="11">
        <v>12</v>
      </c>
      <c r="M41" s="1">
        <f t="shared" si="10"/>
        <v>2</v>
      </c>
      <c r="N41" s="20">
        <f t="shared" si="11"/>
        <v>0.84760000000000002</v>
      </c>
      <c r="P41" s="10">
        <f t="shared" si="12"/>
        <v>0</v>
      </c>
      <c r="Q41" s="10">
        <f t="shared" si="13"/>
        <v>0</v>
      </c>
      <c r="R41" s="10">
        <f t="shared" si="14"/>
        <v>0.15000000000000002</v>
      </c>
      <c r="S41" s="10">
        <f t="shared" si="15"/>
        <v>0.15892500000000001</v>
      </c>
      <c r="T41" s="10">
        <f t="shared" si="16"/>
        <v>0.64999999999999991</v>
      </c>
      <c r="U41" s="1">
        <f t="shared" si="17"/>
        <v>3</v>
      </c>
      <c r="V41" s="21">
        <f t="shared" si="18"/>
        <v>0.95355000000000012</v>
      </c>
      <c r="W41" s="26" t="str">
        <f t="shared" si="19"/>
        <v>T9 CARV-S</v>
      </c>
      <c r="X41" s="10">
        <f>IF(V41&gt;N41,V41-N41,)</f>
        <v>0.1059500000000001</v>
      </c>
      <c r="Y41" s="42" t="b">
        <f>IF(S41=R41,TRUE,FALSE)</f>
        <v>0</v>
      </c>
    </row>
    <row r="42" spans="1:25" x14ac:dyDescent="0.25">
      <c r="A42" s="11">
        <v>7254</v>
      </c>
      <c r="B42" s="4" t="s">
        <v>28</v>
      </c>
      <c r="C42" s="11">
        <v>50</v>
      </c>
      <c r="D42" s="13">
        <v>17</v>
      </c>
      <c r="E42" s="13">
        <v>20</v>
      </c>
      <c r="F42" s="17">
        <v>2.5</v>
      </c>
      <c r="G42" s="10">
        <v>0.22500000000000001</v>
      </c>
      <c r="H42" s="10">
        <v>0.22500000000000001</v>
      </c>
      <c r="I42" s="16">
        <v>0.55000000000000004</v>
      </c>
      <c r="J42" s="15">
        <v>0.34999999999999898</v>
      </c>
      <c r="K42" s="15">
        <v>0.34999999999999898</v>
      </c>
      <c r="L42" s="11">
        <v>13</v>
      </c>
      <c r="M42" s="1">
        <f t="shared" si="10"/>
        <v>2</v>
      </c>
      <c r="N42" s="20">
        <f t="shared" si="11"/>
        <v>0.9</v>
      </c>
      <c r="P42" s="10">
        <f t="shared" si="12"/>
        <v>12.75</v>
      </c>
      <c r="Q42" s="10">
        <f t="shared" si="13"/>
        <v>15</v>
      </c>
      <c r="R42" s="10">
        <f t="shared" si="14"/>
        <v>0.16875000000000001</v>
      </c>
      <c r="S42" s="10">
        <f t="shared" si="15"/>
        <v>0.16875000000000001</v>
      </c>
      <c r="T42" s="10">
        <f t="shared" si="16"/>
        <v>0.5</v>
      </c>
      <c r="U42" s="1">
        <f t="shared" si="17"/>
        <v>2</v>
      </c>
      <c r="V42" s="21">
        <f t="shared" si="18"/>
        <v>0.67500000000000004</v>
      </c>
      <c r="W42" s="23" t="str">
        <f t="shared" si="19"/>
        <v>MSW-R</v>
      </c>
    </row>
    <row r="43" spans="1:25" x14ac:dyDescent="0.25">
      <c r="A43" s="11">
        <v>7256</v>
      </c>
      <c r="B43" s="4" t="s">
        <v>31</v>
      </c>
      <c r="C43" s="11">
        <v>50</v>
      </c>
      <c r="D43" s="13">
        <v>0</v>
      </c>
      <c r="E43" s="13">
        <v>0</v>
      </c>
      <c r="F43" s="17">
        <v>1.5</v>
      </c>
      <c r="G43" s="10">
        <v>0.17499999999999899</v>
      </c>
      <c r="H43" s="10">
        <v>0.17499999999999899</v>
      </c>
      <c r="I43" s="16">
        <v>0.69999999999999896</v>
      </c>
      <c r="J43" s="15">
        <v>0.45</v>
      </c>
      <c r="K43" s="15">
        <v>0.45</v>
      </c>
      <c r="L43" s="11">
        <v>15</v>
      </c>
      <c r="M43" s="1">
        <f t="shared" si="10"/>
        <v>3</v>
      </c>
      <c r="N43" s="20">
        <f t="shared" si="11"/>
        <v>1.049999999999994</v>
      </c>
      <c r="P43" s="10">
        <f t="shared" si="12"/>
        <v>0</v>
      </c>
      <c r="Q43" s="10">
        <f t="shared" si="13"/>
        <v>0</v>
      </c>
      <c r="R43" s="10">
        <f t="shared" si="14"/>
        <v>0.13124999999999926</v>
      </c>
      <c r="S43" s="10">
        <f t="shared" si="15"/>
        <v>0.13124999999999926</v>
      </c>
      <c r="T43" s="10">
        <f t="shared" si="16"/>
        <v>0.64999999999999891</v>
      </c>
      <c r="U43" s="1">
        <f t="shared" si="17"/>
        <v>3</v>
      </c>
      <c r="V43" s="21">
        <f t="shared" si="18"/>
        <v>0.78749999999999554</v>
      </c>
      <c r="W43" s="23" t="str">
        <f t="shared" si="19"/>
        <v>TMG-50</v>
      </c>
    </row>
    <row r="44" spans="1:25" x14ac:dyDescent="0.25">
      <c r="A44" s="11">
        <v>7257</v>
      </c>
      <c r="B44" s="4" t="s">
        <v>29</v>
      </c>
      <c r="C44" s="11">
        <v>50</v>
      </c>
      <c r="D44" s="13">
        <v>0</v>
      </c>
      <c r="E44" s="13">
        <v>0</v>
      </c>
      <c r="F44" s="17">
        <v>2</v>
      </c>
      <c r="G44" s="10">
        <v>0.18</v>
      </c>
      <c r="H44" s="10">
        <v>0.18</v>
      </c>
      <c r="I44" s="16">
        <v>0.5</v>
      </c>
      <c r="J44" s="15">
        <v>0.29999999999999899</v>
      </c>
      <c r="K44" s="15">
        <v>0.29999999999999899</v>
      </c>
      <c r="L44" s="11">
        <v>13</v>
      </c>
      <c r="M44" s="1">
        <f t="shared" si="10"/>
        <v>2</v>
      </c>
      <c r="N44" s="20">
        <f t="shared" si="11"/>
        <v>0.72</v>
      </c>
      <c r="P44" s="10">
        <f t="shared" si="12"/>
        <v>0</v>
      </c>
      <c r="Q44" s="10">
        <f t="shared" si="13"/>
        <v>0</v>
      </c>
      <c r="R44" s="10">
        <f t="shared" si="14"/>
        <v>0.13500000000000001</v>
      </c>
      <c r="S44" s="10">
        <f t="shared" si="15"/>
        <v>0.13500000000000001</v>
      </c>
      <c r="T44" s="10">
        <f t="shared" si="16"/>
        <v>0.45</v>
      </c>
      <c r="U44" s="1">
        <f t="shared" si="17"/>
        <v>2</v>
      </c>
      <c r="V44" s="21">
        <f t="shared" si="18"/>
        <v>0.54</v>
      </c>
      <c r="W44" s="23" t="str">
        <f t="shared" si="19"/>
        <v>T32 Bull</v>
      </c>
    </row>
    <row r="45" spans="1:25" x14ac:dyDescent="0.25">
      <c r="A45" s="11">
        <v>7274</v>
      </c>
      <c r="B45" s="4" t="s">
        <v>34</v>
      </c>
      <c r="C45" s="11">
        <v>40</v>
      </c>
      <c r="D45" s="13">
        <v>17</v>
      </c>
      <c r="E45" s="13">
        <v>20</v>
      </c>
      <c r="F45" s="17">
        <v>2</v>
      </c>
      <c r="G45" s="10">
        <v>0.2</v>
      </c>
      <c r="H45" s="10">
        <v>0.2</v>
      </c>
      <c r="I45" s="16">
        <v>0.69999999999999896</v>
      </c>
      <c r="J45" s="15">
        <v>0.29999999999999899</v>
      </c>
      <c r="K45" s="15">
        <v>0.29999999999999899</v>
      </c>
      <c r="L45" s="11">
        <v>13</v>
      </c>
      <c r="M45" s="1">
        <f t="shared" si="10"/>
        <v>2</v>
      </c>
      <c r="N45" s="20">
        <f t="shared" si="11"/>
        <v>0.8</v>
      </c>
      <c r="P45" s="10">
        <f t="shared" si="12"/>
        <v>12.75</v>
      </c>
      <c r="Q45" s="10">
        <f t="shared" si="13"/>
        <v>15</v>
      </c>
      <c r="R45" s="10">
        <f t="shared" si="14"/>
        <v>0.15000000000000002</v>
      </c>
      <c r="S45" s="10">
        <f t="shared" si="15"/>
        <v>0.15000000000000002</v>
      </c>
      <c r="T45" s="10">
        <f t="shared" si="16"/>
        <v>0.64999999999999891</v>
      </c>
      <c r="U45" s="1">
        <f t="shared" si="17"/>
        <v>3</v>
      </c>
      <c r="V45" s="21">
        <f t="shared" si="18"/>
        <v>0.90000000000000013</v>
      </c>
      <c r="W45" s="26" t="str">
        <f t="shared" si="19"/>
        <v>VX29 Polaris</v>
      </c>
      <c r="X45" s="10">
        <f>IF(V45&gt;N45,V45-N45,)</f>
        <v>0.10000000000000009</v>
      </c>
      <c r="Y45" s="42" t="b">
        <f>IF(S45=R45,TRUE,FALSE)</f>
        <v>1</v>
      </c>
    </row>
    <row r="46" spans="1:25" x14ac:dyDescent="0.25">
      <c r="A46" s="11">
        <v>7275</v>
      </c>
      <c r="B46" s="4" t="s">
        <v>32</v>
      </c>
      <c r="C46" s="11">
        <v>40</v>
      </c>
      <c r="D46" s="13">
        <v>14</v>
      </c>
      <c r="E46" s="13">
        <v>17</v>
      </c>
      <c r="F46" s="17">
        <v>1.6</v>
      </c>
      <c r="G46" s="10">
        <v>0.2</v>
      </c>
      <c r="H46" s="10">
        <v>0.2</v>
      </c>
      <c r="I46" s="16">
        <v>0.8</v>
      </c>
      <c r="J46" s="15">
        <v>0.33500000000000002</v>
      </c>
      <c r="K46" s="15">
        <v>0.33500000000000002</v>
      </c>
      <c r="L46" s="11">
        <v>13</v>
      </c>
      <c r="M46" s="1">
        <f t="shared" si="10"/>
        <v>3</v>
      </c>
      <c r="N46" s="20">
        <f t="shared" si="11"/>
        <v>1.2000000000000002</v>
      </c>
      <c r="P46" s="10">
        <f t="shared" si="12"/>
        <v>10.5</v>
      </c>
      <c r="Q46" s="10">
        <f t="shared" si="13"/>
        <v>12.75</v>
      </c>
      <c r="R46" s="10">
        <f t="shared" si="14"/>
        <v>0.15000000000000002</v>
      </c>
      <c r="S46" s="10">
        <f t="shared" si="15"/>
        <v>0.15000000000000002</v>
      </c>
      <c r="T46" s="10">
        <f t="shared" si="16"/>
        <v>0.75</v>
      </c>
      <c r="U46" s="1">
        <f t="shared" si="17"/>
        <v>3</v>
      </c>
      <c r="V46" s="21">
        <f t="shared" si="18"/>
        <v>0.90000000000000013</v>
      </c>
      <c r="W46" s="23" t="str">
        <f t="shared" si="19"/>
        <v>Pulsar LSW</v>
      </c>
    </row>
    <row r="47" spans="1:25" x14ac:dyDescent="0.25">
      <c r="A47" s="11">
        <v>7276</v>
      </c>
      <c r="B47" s="4" t="s">
        <v>33</v>
      </c>
      <c r="C47" s="11">
        <v>50</v>
      </c>
      <c r="D47" s="13">
        <v>0</v>
      </c>
      <c r="E47" s="13">
        <v>0</v>
      </c>
      <c r="F47" s="17">
        <v>1.75</v>
      </c>
      <c r="G47" s="10">
        <v>0.2</v>
      </c>
      <c r="H47" s="10">
        <v>0.22500000000000001</v>
      </c>
      <c r="I47" s="16">
        <v>0.9</v>
      </c>
      <c r="J47" s="15">
        <v>0.44</v>
      </c>
      <c r="K47" s="15">
        <v>0.44</v>
      </c>
      <c r="L47" s="11">
        <v>12</v>
      </c>
      <c r="M47" s="1">
        <f t="shared" si="10"/>
        <v>3</v>
      </c>
      <c r="N47" s="20">
        <f t="shared" si="11"/>
        <v>1.35</v>
      </c>
      <c r="P47" s="10">
        <f t="shared" si="12"/>
        <v>0</v>
      </c>
      <c r="Q47" s="10">
        <f t="shared" si="13"/>
        <v>0</v>
      </c>
      <c r="R47" s="10">
        <f t="shared" si="14"/>
        <v>0.15000000000000002</v>
      </c>
      <c r="S47" s="10">
        <f t="shared" si="15"/>
        <v>0.16875000000000001</v>
      </c>
      <c r="T47" s="10">
        <f t="shared" si="16"/>
        <v>0.85</v>
      </c>
      <c r="U47" s="1">
        <f t="shared" si="17"/>
        <v>3</v>
      </c>
      <c r="V47" s="21">
        <f t="shared" si="18"/>
        <v>1.0125000000000002</v>
      </c>
      <c r="W47" s="23" t="str">
        <f t="shared" si="19"/>
        <v>SVA-88</v>
      </c>
    </row>
    <row r="48" spans="1:25" x14ac:dyDescent="0.25">
      <c r="A48" s="11">
        <v>7277</v>
      </c>
      <c r="B48" s="4" t="s">
        <v>100</v>
      </c>
      <c r="C48" s="11">
        <v>50</v>
      </c>
      <c r="D48" s="13">
        <v>0</v>
      </c>
      <c r="E48" s="13">
        <v>0</v>
      </c>
      <c r="F48" s="17">
        <v>1.85</v>
      </c>
      <c r="G48" s="10">
        <v>0.2</v>
      </c>
      <c r="H48" s="10">
        <v>0.2</v>
      </c>
      <c r="I48" s="16">
        <v>0.6</v>
      </c>
      <c r="J48" s="15">
        <v>0.4</v>
      </c>
      <c r="K48" s="15">
        <v>0.4</v>
      </c>
      <c r="L48" s="11">
        <v>13</v>
      </c>
      <c r="M48" s="1">
        <f t="shared" si="10"/>
        <v>2</v>
      </c>
      <c r="N48" s="20">
        <f t="shared" si="11"/>
        <v>0.8</v>
      </c>
      <c r="P48" s="10">
        <f t="shared" si="12"/>
        <v>0</v>
      </c>
      <c r="Q48" s="10">
        <f t="shared" si="13"/>
        <v>0</v>
      </c>
      <c r="R48" s="10">
        <f t="shared" si="14"/>
        <v>0.15000000000000002</v>
      </c>
      <c r="S48" s="10">
        <f t="shared" si="15"/>
        <v>0.15000000000000002</v>
      </c>
      <c r="T48" s="10">
        <f t="shared" si="16"/>
        <v>0.54999999999999993</v>
      </c>
      <c r="U48" s="1">
        <f t="shared" si="17"/>
        <v>2</v>
      </c>
      <c r="V48" s="21">
        <f t="shared" si="18"/>
        <v>0.60000000000000009</v>
      </c>
      <c r="W48" s="23" t="str">
        <f t="shared" si="19"/>
        <v>Flare VE6</v>
      </c>
    </row>
    <row r="49" spans="1:27" x14ac:dyDescent="0.25">
      <c r="A49" s="11">
        <v>7278</v>
      </c>
      <c r="B49" s="4" t="s">
        <v>35</v>
      </c>
      <c r="C49" s="11">
        <v>50</v>
      </c>
      <c r="D49" s="13">
        <v>0</v>
      </c>
      <c r="E49" s="13">
        <v>0</v>
      </c>
      <c r="F49" s="17">
        <v>1.5</v>
      </c>
      <c r="G49" s="10">
        <v>0.182</v>
      </c>
      <c r="H49" s="10">
        <v>0.182</v>
      </c>
      <c r="I49" s="16">
        <v>0.5</v>
      </c>
      <c r="J49" s="15">
        <v>0.39500000000000002</v>
      </c>
      <c r="K49" s="15">
        <v>0.39500000000000002</v>
      </c>
      <c r="L49" s="11">
        <v>13</v>
      </c>
      <c r="M49" s="1">
        <f t="shared" si="10"/>
        <v>2</v>
      </c>
      <c r="N49" s="20">
        <f t="shared" si="11"/>
        <v>0.72799999999999998</v>
      </c>
      <c r="P49" s="10">
        <f t="shared" si="12"/>
        <v>0</v>
      </c>
      <c r="Q49" s="10">
        <f t="shared" si="13"/>
        <v>0</v>
      </c>
      <c r="R49" s="10">
        <f t="shared" si="14"/>
        <v>0.13650000000000001</v>
      </c>
      <c r="S49" s="10">
        <f t="shared" si="15"/>
        <v>0.13650000000000001</v>
      </c>
      <c r="T49" s="10">
        <f t="shared" si="16"/>
        <v>0.45</v>
      </c>
      <c r="U49" s="1">
        <f t="shared" si="17"/>
        <v>2</v>
      </c>
      <c r="V49" s="21">
        <f t="shared" si="18"/>
        <v>0.54600000000000004</v>
      </c>
      <c r="W49" s="23" t="str">
        <f t="shared" si="19"/>
        <v>Ursa</v>
      </c>
    </row>
    <row r="50" spans="1:27" x14ac:dyDescent="0.25">
      <c r="A50" s="11">
        <v>7316</v>
      </c>
      <c r="B50" s="4" t="s">
        <v>101</v>
      </c>
      <c r="C50" s="11">
        <v>40</v>
      </c>
      <c r="D50" s="13">
        <v>11</v>
      </c>
      <c r="E50" s="13">
        <v>13</v>
      </c>
      <c r="F50" s="17">
        <v>1</v>
      </c>
      <c r="G50" s="10">
        <v>0.149999999999999</v>
      </c>
      <c r="H50" s="10">
        <v>0.17499999999999899</v>
      </c>
      <c r="I50" s="16">
        <v>0.4375</v>
      </c>
      <c r="J50" s="15">
        <v>1</v>
      </c>
      <c r="K50" s="15">
        <v>1</v>
      </c>
      <c r="L50" s="11">
        <v>6</v>
      </c>
      <c r="M50" s="1">
        <f t="shared" si="10"/>
        <v>2</v>
      </c>
      <c r="N50" s="20">
        <f t="shared" si="11"/>
        <v>0.69999999999999596</v>
      </c>
      <c r="P50" s="10">
        <f t="shared" si="12"/>
        <v>8.25</v>
      </c>
      <c r="Q50" s="10">
        <f t="shared" si="13"/>
        <v>9.75</v>
      </c>
      <c r="R50" s="10">
        <f t="shared" si="14"/>
        <v>0.11249999999999924</v>
      </c>
      <c r="S50" s="10">
        <f t="shared" si="15"/>
        <v>0.13124999999999926</v>
      </c>
      <c r="T50" s="10">
        <f t="shared" si="16"/>
        <v>0.38750000000000001</v>
      </c>
      <c r="U50" s="1">
        <f t="shared" si="17"/>
        <v>2</v>
      </c>
      <c r="V50" s="21">
        <f t="shared" si="18"/>
        <v>0.52499999999999702</v>
      </c>
      <c r="W50" s="23" t="str">
        <f t="shared" si="19"/>
        <v>TRAP-M1</v>
      </c>
    </row>
    <row r="51" spans="1:27" x14ac:dyDescent="0.25">
      <c r="A51" s="11">
        <v>7358</v>
      </c>
      <c r="B51" s="4" t="s">
        <v>103</v>
      </c>
      <c r="C51" s="11">
        <v>40</v>
      </c>
      <c r="D51" s="13">
        <v>0</v>
      </c>
      <c r="E51" s="13">
        <v>0</v>
      </c>
      <c r="F51" s="17">
        <v>1.5</v>
      </c>
      <c r="G51" s="10">
        <v>0.2</v>
      </c>
      <c r="H51" s="10">
        <v>0.22500000000000001</v>
      </c>
      <c r="I51" s="16">
        <v>0.59999999999999898</v>
      </c>
      <c r="J51" s="15">
        <v>0.29999999999999899</v>
      </c>
      <c r="K51" s="15">
        <v>0.29999999999999899</v>
      </c>
      <c r="L51" s="11">
        <v>18</v>
      </c>
      <c r="M51" s="1">
        <f t="shared" si="10"/>
        <v>2</v>
      </c>
      <c r="N51" s="20">
        <f t="shared" si="11"/>
        <v>0.9</v>
      </c>
      <c r="P51" s="10">
        <f t="shared" si="12"/>
        <v>0</v>
      </c>
      <c r="Q51" s="10">
        <f t="shared" si="13"/>
        <v>0</v>
      </c>
      <c r="R51" s="10">
        <f t="shared" si="14"/>
        <v>0.15000000000000002</v>
      </c>
      <c r="S51" s="10">
        <f t="shared" si="15"/>
        <v>0.16875000000000001</v>
      </c>
      <c r="T51" s="10">
        <f t="shared" si="16"/>
        <v>0.54999999999999893</v>
      </c>
      <c r="U51" s="1">
        <f t="shared" si="17"/>
        <v>2</v>
      </c>
      <c r="V51" s="21">
        <f t="shared" si="18"/>
        <v>0.67500000000000004</v>
      </c>
      <c r="W51" s="23" t="str">
        <f t="shared" si="19"/>
        <v>AF-18 Stalker</v>
      </c>
      <c r="AA51" s="26" t="s">
        <v>70</v>
      </c>
    </row>
    <row r="52" spans="1:27" x14ac:dyDescent="0.25">
      <c r="A52" s="11">
        <v>7365</v>
      </c>
      <c r="B52" s="4" t="s">
        <v>104</v>
      </c>
      <c r="C52" s="11">
        <v>40</v>
      </c>
      <c r="D52" s="13">
        <v>0</v>
      </c>
      <c r="E52" s="13">
        <v>0</v>
      </c>
      <c r="F52" s="17">
        <v>1.5</v>
      </c>
      <c r="G52" s="10">
        <v>0.2</v>
      </c>
      <c r="H52" s="10">
        <v>0.22500000000000001</v>
      </c>
      <c r="I52" s="16">
        <v>0.59999999999999898</v>
      </c>
      <c r="J52" s="15">
        <v>0.29999999999999899</v>
      </c>
      <c r="K52" s="15">
        <v>0.29999999999999899</v>
      </c>
      <c r="L52" s="11">
        <v>18</v>
      </c>
      <c r="M52" s="1">
        <f t="shared" si="10"/>
        <v>2</v>
      </c>
      <c r="N52" s="20">
        <f t="shared" si="11"/>
        <v>0.9</v>
      </c>
      <c r="P52" s="10">
        <f t="shared" si="12"/>
        <v>0</v>
      </c>
      <c r="Q52" s="10">
        <f t="shared" si="13"/>
        <v>0</v>
      </c>
      <c r="R52" s="10">
        <f t="shared" si="14"/>
        <v>0.15000000000000002</v>
      </c>
      <c r="S52" s="10">
        <f t="shared" si="15"/>
        <v>0.16875000000000001</v>
      </c>
      <c r="T52" s="10">
        <f t="shared" si="16"/>
        <v>0.54999999999999893</v>
      </c>
      <c r="U52" s="1">
        <f t="shared" si="17"/>
        <v>2</v>
      </c>
      <c r="V52" s="21">
        <f t="shared" si="18"/>
        <v>0.67500000000000004</v>
      </c>
      <c r="W52" s="23" t="str">
        <f t="shared" si="19"/>
        <v>SOAS-20</v>
      </c>
      <c r="AA52" s="26" t="s">
        <v>7</v>
      </c>
    </row>
    <row r="53" spans="1:27" x14ac:dyDescent="0.25">
      <c r="A53" s="11">
        <v>7372</v>
      </c>
      <c r="B53" s="4" t="s">
        <v>105</v>
      </c>
      <c r="C53" s="11">
        <v>40</v>
      </c>
      <c r="D53" s="13">
        <v>0</v>
      </c>
      <c r="E53" s="13">
        <v>0</v>
      </c>
      <c r="F53" s="17">
        <v>1.5</v>
      </c>
      <c r="G53" s="10">
        <v>0.2</v>
      </c>
      <c r="H53" s="10">
        <v>0.22500000000000001</v>
      </c>
      <c r="I53" s="16">
        <v>0.59999999999999898</v>
      </c>
      <c r="J53" s="15">
        <v>0.29999999999999899</v>
      </c>
      <c r="K53" s="15">
        <v>0.29999999999999899</v>
      </c>
      <c r="L53" s="11">
        <v>18</v>
      </c>
      <c r="M53" s="1">
        <f t="shared" si="10"/>
        <v>2</v>
      </c>
      <c r="N53" s="20">
        <f t="shared" si="11"/>
        <v>0.9</v>
      </c>
      <c r="P53" s="10">
        <f t="shared" si="12"/>
        <v>0</v>
      </c>
      <c r="Q53" s="10">
        <f t="shared" si="13"/>
        <v>0</v>
      </c>
      <c r="R53" s="10">
        <f t="shared" si="14"/>
        <v>0.15000000000000002</v>
      </c>
      <c r="S53" s="10">
        <f t="shared" si="15"/>
        <v>0.16875000000000001</v>
      </c>
      <c r="T53" s="10">
        <f t="shared" si="16"/>
        <v>0.54999999999999893</v>
      </c>
      <c r="U53" s="1">
        <f t="shared" si="17"/>
        <v>2</v>
      </c>
      <c r="V53" s="21">
        <f t="shared" si="18"/>
        <v>0.67500000000000004</v>
      </c>
      <c r="W53" s="23" t="str">
        <f t="shared" si="19"/>
        <v>Artemis VX26</v>
      </c>
      <c r="AA53" s="26" t="s">
        <v>87</v>
      </c>
    </row>
    <row r="54" spans="1:27" x14ac:dyDescent="0.25">
      <c r="A54" s="11">
        <v>7494</v>
      </c>
      <c r="B54" s="4" t="s">
        <v>281</v>
      </c>
      <c r="C54" s="11">
        <v>40</v>
      </c>
      <c r="D54" s="13">
        <v>-19</v>
      </c>
      <c r="E54" s="13">
        <v>-12.25</v>
      </c>
      <c r="F54" s="17">
        <v>1.5</v>
      </c>
      <c r="G54" s="10">
        <v>0.2485</v>
      </c>
      <c r="H54" s="10">
        <v>0.2485</v>
      </c>
      <c r="I54" s="16">
        <v>0.59999999999999898</v>
      </c>
      <c r="J54" s="15">
        <v>0.2</v>
      </c>
      <c r="K54" s="15">
        <v>0.2</v>
      </c>
      <c r="L54" s="11">
        <v>20</v>
      </c>
      <c r="M54" s="1">
        <f t="shared" si="10"/>
        <v>2</v>
      </c>
      <c r="N54" s="20">
        <f t="shared" si="11"/>
        <v>0.99399999999999999</v>
      </c>
      <c r="P54" s="10">
        <f t="shared" si="12"/>
        <v>-14.25</v>
      </c>
      <c r="Q54" s="10">
        <f t="shared" si="13"/>
        <v>-9.1875</v>
      </c>
      <c r="R54" s="10">
        <f t="shared" si="14"/>
        <v>0.18637500000000001</v>
      </c>
      <c r="S54" s="10">
        <f t="shared" si="15"/>
        <v>0.18637500000000001</v>
      </c>
      <c r="T54" s="10">
        <f t="shared" si="16"/>
        <v>0.54999999999999893</v>
      </c>
      <c r="U54" s="1">
        <f t="shared" si="17"/>
        <v>2</v>
      </c>
      <c r="V54" s="21">
        <f t="shared" si="18"/>
        <v>0.74550000000000005</v>
      </c>
      <c r="W54" s="23" t="str">
        <f t="shared" si="19"/>
        <v>NS-7PDW</v>
      </c>
      <c r="AA54" s="26" t="s">
        <v>34</v>
      </c>
    </row>
    <row r="55" spans="1:27" x14ac:dyDescent="0.25">
      <c r="A55" s="11">
        <v>7533</v>
      </c>
      <c r="B55" s="4" t="s">
        <v>109</v>
      </c>
      <c r="C55" s="11">
        <v>40</v>
      </c>
      <c r="D55" s="13">
        <v>0</v>
      </c>
      <c r="E55" s="13">
        <v>0</v>
      </c>
      <c r="F55" s="17">
        <v>3</v>
      </c>
      <c r="G55" s="10">
        <v>0.22500000000000001</v>
      </c>
      <c r="H55" s="10">
        <v>0.29999999999999899</v>
      </c>
      <c r="I55" s="16">
        <v>0.9</v>
      </c>
      <c r="J55" s="15">
        <v>0.2</v>
      </c>
      <c r="K55" s="15">
        <v>0.2</v>
      </c>
      <c r="L55" s="11">
        <v>12</v>
      </c>
      <c r="M55" s="1">
        <f t="shared" si="10"/>
        <v>3</v>
      </c>
      <c r="N55" s="20">
        <f t="shared" si="11"/>
        <v>1.799999999999994</v>
      </c>
      <c r="P55" s="10">
        <f t="shared" si="12"/>
        <v>0</v>
      </c>
      <c r="Q55" s="10">
        <f t="shared" si="13"/>
        <v>0</v>
      </c>
      <c r="R55" s="10">
        <f t="shared" si="14"/>
        <v>0.16875000000000001</v>
      </c>
      <c r="S55" s="10">
        <f t="shared" si="15"/>
        <v>0.22499999999999926</v>
      </c>
      <c r="T55" s="10">
        <f t="shared" si="16"/>
        <v>0.85</v>
      </c>
      <c r="U55" s="1">
        <f t="shared" si="17"/>
        <v>3</v>
      </c>
      <c r="V55" s="21">
        <f t="shared" si="18"/>
        <v>1.3499999999999956</v>
      </c>
      <c r="W55" s="23" t="str">
        <f t="shared" si="19"/>
        <v>T7 Mini-Chaingun</v>
      </c>
      <c r="AA55" s="26" t="s">
        <v>41</v>
      </c>
    </row>
    <row r="56" spans="1:27" x14ac:dyDescent="0.25">
      <c r="N56" s="2"/>
      <c r="V56" s="21"/>
      <c r="AA56" s="26" t="s">
        <v>98</v>
      </c>
    </row>
    <row r="57" spans="1:27" x14ac:dyDescent="0.25">
      <c r="A57" s="11">
        <v>20000</v>
      </c>
      <c r="B57" s="4" t="s">
        <v>23</v>
      </c>
      <c r="C57" s="11">
        <v>40</v>
      </c>
      <c r="D57" s="13">
        <v>20</v>
      </c>
      <c r="E57" s="13">
        <v>30</v>
      </c>
      <c r="F57" s="17">
        <v>3</v>
      </c>
      <c r="G57" s="10">
        <v>0.25</v>
      </c>
      <c r="H57" s="10">
        <v>0.25</v>
      </c>
      <c r="I57" s="16">
        <v>0.69999999999999896</v>
      </c>
      <c r="J57" s="15">
        <v>0.29999999999999899</v>
      </c>
      <c r="K57" s="15">
        <v>0.29999999999999899</v>
      </c>
      <c r="L57" s="11">
        <v>18</v>
      </c>
      <c r="M57" s="1">
        <f t="shared" ref="M57:M66" si="20">FLOOR((I57/2)/G57,1)+1</f>
        <v>2</v>
      </c>
      <c r="N57" s="20">
        <f t="shared" ref="N57:N66" si="21">M57*H57*2</f>
        <v>1</v>
      </c>
      <c r="P57" s="10">
        <f t="shared" ref="P57:P65" si="22">D57*0.75</f>
        <v>15</v>
      </c>
      <c r="Q57" s="10">
        <f t="shared" ref="Q57:Q65" si="23">E57*0.75</f>
        <v>22.5</v>
      </c>
      <c r="R57" s="10">
        <f t="shared" ref="R57:R65" si="24">G57*0.75</f>
        <v>0.1875</v>
      </c>
      <c r="S57" s="10">
        <f t="shared" ref="S57:S65" si="25">H57*0.75</f>
        <v>0.1875</v>
      </c>
      <c r="T57" s="10">
        <f t="shared" ref="T57:T65" si="26">I57-0.05</f>
        <v>0.64999999999999891</v>
      </c>
      <c r="U57" s="1">
        <f t="shared" ref="U57:U65" si="27">FLOOR((T57/2)/R57,1)+1</f>
        <v>2</v>
      </c>
      <c r="V57" s="21">
        <f t="shared" ref="V57:V65" si="28">S57*U57*2</f>
        <v>0.75</v>
      </c>
      <c r="W57" s="23" t="str">
        <f t="shared" ref="W57:W78" si="29">B57</f>
        <v>VX6-7</v>
      </c>
    </row>
    <row r="58" spans="1:27" x14ac:dyDescent="0.25">
      <c r="A58" s="11">
        <v>27000</v>
      </c>
      <c r="B58" s="4" t="s">
        <v>110</v>
      </c>
      <c r="C58" s="11">
        <v>40</v>
      </c>
      <c r="D58" s="13">
        <v>0</v>
      </c>
      <c r="E58" s="13">
        <v>0</v>
      </c>
      <c r="F58" s="17">
        <v>2.25</v>
      </c>
      <c r="G58" s="10">
        <v>0.21199999999999999</v>
      </c>
      <c r="H58" s="10">
        <v>0.30399999999999999</v>
      </c>
      <c r="I58" s="16">
        <v>0.7</v>
      </c>
      <c r="J58" s="15">
        <v>0.24</v>
      </c>
      <c r="K58" s="15">
        <v>0.23999999999999899</v>
      </c>
      <c r="L58" s="11">
        <v>18</v>
      </c>
      <c r="M58" s="1">
        <f t="shared" si="20"/>
        <v>2</v>
      </c>
      <c r="N58" s="20">
        <f t="shared" si="21"/>
        <v>1.216</v>
      </c>
      <c r="P58" s="10">
        <f t="shared" si="22"/>
        <v>0</v>
      </c>
      <c r="Q58" s="10">
        <f t="shared" si="23"/>
        <v>0</v>
      </c>
      <c r="R58" s="10">
        <f t="shared" si="24"/>
        <v>0.159</v>
      </c>
      <c r="S58" s="10">
        <f t="shared" si="25"/>
        <v>0.22799999999999998</v>
      </c>
      <c r="T58" s="10">
        <f t="shared" si="26"/>
        <v>0.64999999999999991</v>
      </c>
      <c r="U58" s="1">
        <f t="shared" si="27"/>
        <v>3</v>
      </c>
      <c r="V58" s="21">
        <f t="shared" si="28"/>
        <v>1.3679999999999999</v>
      </c>
      <c r="W58" s="26" t="str">
        <f t="shared" si="29"/>
        <v>AF-4 Cyclone</v>
      </c>
      <c r="X58" s="10">
        <f t="shared" ref="X58" si="30">IF(V58&gt;N58,V58-N58,)</f>
        <v>0.15199999999999991</v>
      </c>
      <c r="Y58" s="42" t="b">
        <f>IF(S58=R58,TRUE,FALSE)</f>
        <v>0</v>
      </c>
    </row>
    <row r="59" spans="1:27" x14ac:dyDescent="0.25">
      <c r="A59" s="11">
        <v>27001</v>
      </c>
      <c r="B59" s="4" t="s">
        <v>112</v>
      </c>
      <c r="C59" s="11">
        <v>40</v>
      </c>
      <c r="D59" s="13">
        <v>20</v>
      </c>
      <c r="E59" s="13">
        <v>20</v>
      </c>
      <c r="F59" s="17">
        <v>2</v>
      </c>
      <c r="G59" s="10">
        <v>0.29999999999999899</v>
      </c>
      <c r="H59" s="10">
        <v>0.29999999999999899</v>
      </c>
      <c r="I59" s="16">
        <v>0.9</v>
      </c>
      <c r="J59" s="15">
        <v>0.2</v>
      </c>
      <c r="K59" s="15">
        <v>0.2</v>
      </c>
      <c r="L59" s="11">
        <v>18</v>
      </c>
      <c r="M59" s="1">
        <f t="shared" si="20"/>
        <v>2</v>
      </c>
      <c r="N59" s="20">
        <f t="shared" si="21"/>
        <v>1.199999999999996</v>
      </c>
      <c r="P59" s="10">
        <f t="shared" si="22"/>
        <v>15</v>
      </c>
      <c r="Q59" s="10">
        <f t="shared" si="23"/>
        <v>15</v>
      </c>
      <c r="R59" s="10">
        <f t="shared" si="24"/>
        <v>0.22499999999999926</v>
      </c>
      <c r="S59" s="10">
        <f t="shared" si="25"/>
        <v>0.22499999999999926</v>
      </c>
      <c r="T59" s="10">
        <f t="shared" si="26"/>
        <v>0.85</v>
      </c>
      <c r="U59" s="1">
        <f t="shared" si="27"/>
        <v>2</v>
      </c>
      <c r="V59" s="21">
        <f t="shared" si="28"/>
        <v>0.89999999999999702</v>
      </c>
      <c r="W59" s="23" t="str">
        <f t="shared" si="29"/>
        <v>Blitz GD-10</v>
      </c>
    </row>
    <row r="60" spans="1:27" x14ac:dyDescent="0.25">
      <c r="A60" s="11">
        <v>28000</v>
      </c>
      <c r="B60" s="4" t="s">
        <v>113</v>
      </c>
      <c r="C60" s="11">
        <v>40</v>
      </c>
      <c r="D60" s="13">
        <v>0</v>
      </c>
      <c r="E60" s="13">
        <v>0</v>
      </c>
      <c r="F60" s="17">
        <v>2</v>
      </c>
      <c r="G60" s="10">
        <v>0.34699999999999898</v>
      </c>
      <c r="H60" s="10">
        <v>0.376</v>
      </c>
      <c r="I60" s="16">
        <v>0.9</v>
      </c>
      <c r="J60" s="15">
        <v>0.15</v>
      </c>
      <c r="K60" s="15">
        <v>0.15</v>
      </c>
      <c r="L60" s="11">
        <v>18</v>
      </c>
      <c r="M60" s="1">
        <f t="shared" si="20"/>
        <v>2</v>
      </c>
      <c r="N60" s="20">
        <f t="shared" si="21"/>
        <v>1.504</v>
      </c>
      <c r="P60" s="10">
        <f t="shared" si="22"/>
        <v>0</v>
      </c>
      <c r="Q60" s="10">
        <f t="shared" si="23"/>
        <v>0</v>
      </c>
      <c r="R60" s="10">
        <f t="shared" si="24"/>
        <v>0.2602499999999992</v>
      </c>
      <c r="S60" s="10">
        <f t="shared" si="25"/>
        <v>0.28200000000000003</v>
      </c>
      <c r="T60" s="10">
        <f t="shared" si="26"/>
        <v>0.85</v>
      </c>
      <c r="U60" s="1">
        <f t="shared" si="27"/>
        <v>2</v>
      </c>
      <c r="V60" s="21">
        <f t="shared" si="28"/>
        <v>1.1280000000000001</v>
      </c>
      <c r="W60" s="23" t="str">
        <f t="shared" si="29"/>
        <v>SMG-46 Armistice</v>
      </c>
    </row>
    <row r="61" spans="1:27" x14ac:dyDescent="0.25">
      <c r="A61" s="11">
        <v>28001</v>
      </c>
      <c r="B61" s="4" t="s">
        <v>114</v>
      </c>
      <c r="C61" s="11">
        <v>40</v>
      </c>
      <c r="D61" s="13">
        <v>17</v>
      </c>
      <c r="E61" s="13">
        <v>20</v>
      </c>
      <c r="F61" s="17">
        <v>2</v>
      </c>
      <c r="G61" s="10">
        <v>0.29999999999999899</v>
      </c>
      <c r="H61" s="10">
        <v>0.33100000000000002</v>
      </c>
      <c r="I61" s="16">
        <v>0.75</v>
      </c>
      <c r="J61" s="15">
        <v>0.2</v>
      </c>
      <c r="K61" s="15">
        <v>0.2</v>
      </c>
      <c r="L61" s="11">
        <v>20</v>
      </c>
      <c r="M61" s="1">
        <f t="shared" si="20"/>
        <v>2</v>
      </c>
      <c r="N61" s="20">
        <f t="shared" si="21"/>
        <v>1.3240000000000001</v>
      </c>
      <c r="P61" s="10">
        <f t="shared" si="22"/>
        <v>12.75</v>
      </c>
      <c r="Q61" s="10">
        <f t="shared" si="23"/>
        <v>15</v>
      </c>
      <c r="R61" s="10">
        <f t="shared" si="24"/>
        <v>0.22499999999999926</v>
      </c>
      <c r="S61" s="10">
        <f t="shared" si="25"/>
        <v>0.24825000000000003</v>
      </c>
      <c r="T61" s="10">
        <f t="shared" si="26"/>
        <v>0.7</v>
      </c>
      <c r="U61" s="1">
        <f t="shared" si="27"/>
        <v>2</v>
      </c>
      <c r="V61" s="21">
        <f t="shared" si="28"/>
        <v>0.9930000000000001</v>
      </c>
      <c r="W61" s="23" t="str">
        <f t="shared" si="29"/>
        <v>PDW-16 Hailstorm</v>
      </c>
    </row>
    <row r="62" spans="1:27" x14ac:dyDescent="0.25">
      <c r="A62" s="11">
        <v>29000</v>
      </c>
      <c r="B62" s="4" t="s">
        <v>115</v>
      </c>
      <c r="C62" s="11">
        <v>40</v>
      </c>
      <c r="D62" s="13">
        <v>20</v>
      </c>
      <c r="E62" s="13">
        <v>20</v>
      </c>
      <c r="F62" s="17">
        <v>2</v>
      </c>
      <c r="G62" s="10">
        <v>0.29999999999999899</v>
      </c>
      <c r="H62" s="10">
        <v>0.39200000000000002</v>
      </c>
      <c r="I62" s="16">
        <v>0.9</v>
      </c>
      <c r="J62" s="15">
        <v>0.2</v>
      </c>
      <c r="K62" s="15">
        <v>0.2</v>
      </c>
      <c r="L62" s="11">
        <v>18</v>
      </c>
      <c r="M62" s="1">
        <f t="shared" si="20"/>
        <v>2</v>
      </c>
      <c r="N62" s="20">
        <f t="shared" si="21"/>
        <v>1.5680000000000001</v>
      </c>
      <c r="P62" s="10">
        <f t="shared" si="22"/>
        <v>15</v>
      </c>
      <c r="Q62" s="10">
        <f t="shared" si="23"/>
        <v>15</v>
      </c>
      <c r="R62" s="10">
        <f t="shared" si="24"/>
        <v>0.22499999999999926</v>
      </c>
      <c r="S62" s="10">
        <f t="shared" si="25"/>
        <v>0.29400000000000004</v>
      </c>
      <c r="T62" s="10">
        <f t="shared" si="26"/>
        <v>0.85</v>
      </c>
      <c r="U62" s="1">
        <f t="shared" si="27"/>
        <v>2</v>
      </c>
      <c r="V62" s="21">
        <f t="shared" si="28"/>
        <v>1.1760000000000002</v>
      </c>
      <c r="W62" s="23" t="str">
        <f t="shared" si="29"/>
        <v>Eridani SX5</v>
      </c>
    </row>
    <row r="63" spans="1:27" x14ac:dyDescent="0.25">
      <c r="A63" s="11">
        <v>29001</v>
      </c>
      <c r="B63" s="4" t="s">
        <v>116</v>
      </c>
      <c r="C63" s="11">
        <v>40</v>
      </c>
      <c r="D63" s="13">
        <v>0</v>
      </c>
      <c r="E63" s="13">
        <v>0</v>
      </c>
      <c r="F63" s="17">
        <v>2</v>
      </c>
      <c r="G63" s="10">
        <v>0.4</v>
      </c>
      <c r="H63" s="10">
        <v>0.4</v>
      </c>
      <c r="I63" s="16">
        <v>0.9</v>
      </c>
      <c r="J63" s="15">
        <v>0.17499999999999899</v>
      </c>
      <c r="K63" s="15">
        <v>0.17499999999999899</v>
      </c>
      <c r="L63" s="11">
        <v>18</v>
      </c>
      <c r="M63" s="1">
        <f t="shared" si="20"/>
        <v>2</v>
      </c>
      <c r="N63" s="20">
        <f t="shared" si="21"/>
        <v>1.6</v>
      </c>
      <c r="P63" s="10">
        <f t="shared" si="22"/>
        <v>0</v>
      </c>
      <c r="Q63" s="10">
        <f t="shared" si="23"/>
        <v>0</v>
      </c>
      <c r="R63" s="10">
        <f t="shared" si="24"/>
        <v>0.30000000000000004</v>
      </c>
      <c r="S63" s="10">
        <f t="shared" si="25"/>
        <v>0.30000000000000004</v>
      </c>
      <c r="T63" s="10">
        <f t="shared" si="26"/>
        <v>0.85</v>
      </c>
      <c r="U63" s="1">
        <f t="shared" si="27"/>
        <v>2</v>
      </c>
      <c r="V63" s="21">
        <f t="shared" si="28"/>
        <v>1.2000000000000002</v>
      </c>
      <c r="W63" s="23" t="str">
        <f t="shared" si="29"/>
        <v>Sirius SX12</v>
      </c>
    </row>
    <row r="64" spans="1:27" x14ac:dyDescent="0.25">
      <c r="A64" s="11">
        <v>70998</v>
      </c>
      <c r="B64" s="4" t="s">
        <v>4</v>
      </c>
      <c r="C64" s="11">
        <v>40</v>
      </c>
      <c r="D64" s="13">
        <v>-20</v>
      </c>
      <c r="E64" s="13">
        <v>-17</v>
      </c>
      <c r="F64" s="17">
        <v>3</v>
      </c>
      <c r="G64" s="10">
        <v>0.2</v>
      </c>
      <c r="H64" s="10">
        <v>0.2</v>
      </c>
      <c r="I64" s="16">
        <v>0.59999999999999898</v>
      </c>
      <c r="J64" s="15">
        <v>0.22</v>
      </c>
      <c r="K64" s="15">
        <v>0.22</v>
      </c>
      <c r="L64" s="11">
        <v>18</v>
      </c>
      <c r="M64" s="1">
        <f t="shared" si="20"/>
        <v>2</v>
      </c>
      <c r="N64" s="20">
        <f t="shared" si="21"/>
        <v>0.8</v>
      </c>
      <c r="P64" s="10">
        <f t="shared" si="22"/>
        <v>-15</v>
      </c>
      <c r="Q64" s="10">
        <f t="shared" si="23"/>
        <v>-12.75</v>
      </c>
      <c r="R64" s="10">
        <f t="shared" si="24"/>
        <v>0.15000000000000002</v>
      </c>
      <c r="S64" s="10">
        <f t="shared" si="25"/>
        <v>0.15000000000000002</v>
      </c>
      <c r="T64" s="10">
        <f t="shared" si="26"/>
        <v>0.54999999999999893</v>
      </c>
      <c r="U64" s="1">
        <f t="shared" si="27"/>
        <v>2</v>
      </c>
      <c r="V64" s="21">
        <f t="shared" si="28"/>
        <v>0.60000000000000009</v>
      </c>
      <c r="W64" s="23" t="str">
        <f t="shared" si="29"/>
        <v>NS-11A</v>
      </c>
      <c r="Z64" s="26" t="s">
        <v>110</v>
      </c>
    </row>
    <row r="65" spans="1:26" x14ac:dyDescent="0.25">
      <c r="A65" s="11">
        <v>75005</v>
      </c>
      <c r="B65" s="4" t="s">
        <v>18</v>
      </c>
      <c r="C65" s="11">
        <v>40</v>
      </c>
      <c r="D65" s="13">
        <v>-20</v>
      </c>
      <c r="E65" s="13">
        <v>-17</v>
      </c>
      <c r="F65" s="17">
        <v>3</v>
      </c>
      <c r="G65" s="10">
        <v>0.2</v>
      </c>
      <c r="H65" s="10">
        <v>0.2</v>
      </c>
      <c r="I65" s="16">
        <v>0.59999999999999898</v>
      </c>
      <c r="J65" s="15">
        <v>0.22</v>
      </c>
      <c r="K65" s="15">
        <v>0.22</v>
      </c>
      <c r="L65" s="11">
        <v>18</v>
      </c>
      <c r="M65" s="1">
        <f t="shared" si="20"/>
        <v>2</v>
      </c>
      <c r="N65" s="20">
        <f t="shared" si="21"/>
        <v>0.8</v>
      </c>
      <c r="P65" s="10">
        <f t="shared" si="22"/>
        <v>-15</v>
      </c>
      <c r="Q65" s="10">
        <f t="shared" si="23"/>
        <v>-12.75</v>
      </c>
      <c r="R65" s="10">
        <f t="shared" si="24"/>
        <v>0.15000000000000002</v>
      </c>
      <c r="S65" s="10">
        <f t="shared" si="25"/>
        <v>0.15000000000000002</v>
      </c>
      <c r="T65" s="10">
        <f t="shared" si="26"/>
        <v>0.54999999999999893</v>
      </c>
      <c r="U65" s="1">
        <f t="shared" si="27"/>
        <v>2</v>
      </c>
      <c r="V65" s="21">
        <f t="shared" si="28"/>
        <v>0.60000000000000009</v>
      </c>
      <c r="W65" s="23" t="str">
        <f t="shared" si="29"/>
        <v>NS-11C</v>
      </c>
    </row>
    <row r="66" spans="1:26" x14ac:dyDescent="0.25">
      <c r="A66" s="11">
        <v>7402</v>
      </c>
      <c r="B66" s="4" t="s">
        <v>106</v>
      </c>
      <c r="C66" s="11">
        <v>40</v>
      </c>
      <c r="D66" s="13">
        <v>0</v>
      </c>
      <c r="E66" s="13">
        <v>0</v>
      </c>
      <c r="F66" s="17">
        <v>1.25</v>
      </c>
      <c r="G66" s="10">
        <v>0.2</v>
      </c>
      <c r="H66" s="10">
        <v>0.22500000000000001</v>
      </c>
      <c r="I66" s="16">
        <v>0.6</v>
      </c>
      <c r="J66" s="15">
        <v>0.45</v>
      </c>
      <c r="K66" s="15">
        <v>0.45</v>
      </c>
      <c r="L66" s="11">
        <v>18</v>
      </c>
      <c r="M66" s="1">
        <f t="shared" si="20"/>
        <v>2</v>
      </c>
      <c r="N66" s="20"/>
      <c r="V66" s="21"/>
      <c r="W66" s="23" t="str">
        <f t="shared" si="29"/>
        <v>T4 AMP</v>
      </c>
      <c r="Z66" s="23" t="s">
        <v>65</v>
      </c>
    </row>
    <row r="67" spans="1:26" x14ac:dyDescent="0.25">
      <c r="A67" s="11">
        <v>78</v>
      </c>
      <c r="B67" s="4" t="s">
        <v>65</v>
      </c>
      <c r="C67" s="11">
        <v>50</v>
      </c>
      <c r="D67" s="13">
        <v>0</v>
      </c>
      <c r="E67" s="13">
        <v>0</v>
      </c>
      <c r="F67" s="17">
        <v>1.6499999999999899</v>
      </c>
      <c r="G67" s="10">
        <v>0.17499999999999899</v>
      </c>
      <c r="H67" s="10">
        <v>0.17499999999999899</v>
      </c>
      <c r="I67" s="16">
        <v>0.52500000000000002</v>
      </c>
      <c r="J67" s="15">
        <v>0.55000000000000004</v>
      </c>
      <c r="K67" s="15">
        <v>0.55000000000000004</v>
      </c>
      <c r="L67" s="11">
        <v>12</v>
      </c>
      <c r="M67" s="1">
        <v>2</v>
      </c>
      <c r="N67" s="20">
        <v>0.69999999999999596</v>
      </c>
      <c r="P67" s="10">
        <f t="shared" ref="P67:P77" si="31">D67*0.67</f>
        <v>0</v>
      </c>
      <c r="Q67" s="10">
        <f t="shared" ref="Q67:Q77" si="32">E67*0.67</f>
        <v>0</v>
      </c>
      <c r="R67" s="10">
        <f t="shared" ref="R67:R77" si="33">G67*0.67</f>
        <v>0.11724999999999933</v>
      </c>
      <c r="S67" s="10">
        <f t="shared" ref="S67:S77" si="34">H67*0.67</f>
        <v>0.11724999999999933</v>
      </c>
      <c r="T67" s="10">
        <f t="shared" ref="T67:T77" si="35">I67-0.05</f>
        <v>0.47500000000000003</v>
      </c>
      <c r="U67" s="1">
        <f t="shared" ref="U67:U78" si="36">FLOOR((T67/2)/R67,1)+1</f>
        <v>3</v>
      </c>
      <c r="V67" s="21">
        <f t="shared" ref="V67:V78" si="37">S67*U67*2</f>
        <v>0.70349999999999602</v>
      </c>
      <c r="W67" s="23" t="str">
        <f t="shared" si="29"/>
        <v>NC6 Gauss SAW</v>
      </c>
      <c r="X67" s="10">
        <f>IF(V67&gt;N67,V67-N67,)</f>
        <v>3.5000000000000586E-3</v>
      </c>
      <c r="Z67" s="23" t="s">
        <v>79</v>
      </c>
    </row>
    <row r="68" spans="1:26" x14ac:dyDescent="0.25">
      <c r="A68" s="11">
        <v>7103</v>
      </c>
      <c r="B68" s="4" t="s">
        <v>79</v>
      </c>
      <c r="C68" s="11">
        <v>40</v>
      </c>
      <c r="D68" s="13">
        <v>0</v>
      </c>
      <c r="E68" s="13">
        <v>0</v>
      </c>
      <c r="F68" s="17">
        <v>2.5</v>
      </c>
      <c r="G68" s="10">
        <v>0.27500000000000002</v>
      </c>
      <c r="H68" s="10">
        <v>0.29999999999999899</v>
      </c>
      <c r="I68" s="16">
        <v>0.86250000000000004</v>
      </c>
      <c r="J68" s="15">
        <v>0.247</v>
      </c>
      <c r="K68" s="15">
        <v>0.247</v>
      </c>
      <c r="L68" s="11">
        <v>18</v>
      </c>
      <c r="M68" s="1">
        <v>2</v>
      </c>
      <c r="N68" s="20">
        <v>1.199999999999996</v>
      </c>
      <c r="P68" s="10">
        <f t="shared" si="31"/>
        <v>0</v>
      </c>
      <c r="Q68" s="10">
        <f t="shared" si="32"/>
        <v>0</v>
      </c>
      <c r="R68" s="10">
        <f t="shared" si="33"/>
        <v>0.18425000000000002</v>
      </c>
      <c r="S68" s="10">
        <f t="shared" si="34"/>
        <v>0.20099999999999935</v>
      </c>
      <c r="T68" s="10">
        <f t="shared" si="35"/>
        <v>0.8125</v>
      </c>
      <c r="U68" s="1">
        <f t="shared" si="36"/>
        <v>3</v>
      </c>
      <c r="V68" s="21">
        <f t="shared" si="37"/>
        <v>1.205999999999996</v>
      </c>
      <c r="W68" s="23" t="str">
        <f t="shared" si="29"/>
        <v>Carnage AR</v>
      </c>
      <c r="X68" s="10">
        <f>IF(V68&gt;N68,V68-N68,)</f>
        <v>6.0000000000000053E-3</v>
      </c>
      <c r="Z68" s="26" t="s">
        <v>88</v>
      </c>
    </row>
    <row r="69" spans="1:26" x14ac:dyDescent="0.25">
      <c r="A69" s="11">
        <v>7104</v>
      </c>
      <c r="B69" s="4" t="s">
        <v>37</v>
      </c>
      <c r="C69" s="11">
        <v>40</v>
      </c>
      <c r="D69" s="13">
        <v>6.7</v>
      </c>
      <c r="E69" s="13">
        <v>7.2999999999999901</v>
      </c>
      <c r="F69" s="17">
        <v>1.33</v>
      </c>
      <c r="G69" s="10">
        <v>0.2</v>
      </c>
      <c r="H69" s="10">
        <v>0.2</v>
      </c>
      <c r="I69" s="16">
        <v>0.5</v>
      </c>
      <c r="J69" s="15">
        <v>0.41399999999999898</v>
      </c>
      <c r="K69" s="15">
        <v>0.41399999999999898</v>
      </c>
      <c r="L69" s="11">
        <v>15</v>
      </c>
      <c r="M69" s="1">
        <v>2</v>
      </c>
      <c r="N69" s="20">
        <v>0.8</v>
      </c>
      <c r="P69" s="10">
        <f t="shared" si="31"/>
        <v>4.4890000000000008</v>
      </c>
      <c r="Q69" s="10">
        <f t="shared" si="32"/>
        <v>4.8909999999999938</v>
      </c>
      <c r="R69" s="10">
        <f t="shared" si="33"/>
        <v>0.13400000000000001</v>
      </c>
      <c r="S69" s="10">
        <f t="shared" si="34"/>
        <v>0.13400000000000001</v>
      </c>
      <c r="T69" s="10">
        <f t="shared" si="35"/>
        <v>0.45</v>
      </c>
      <c r="U69" s="1">
        <f t="shared" si="36"/>
        <v>2</v>
      </c>
      <c r="V69" s="21">
        <f t="shared" si="37"/>
        <v>0.53600000000000003</v>
      </c>
      <c r="W69" s="23" t="str">
        <f t="shared" si="29"/>
        <v>NC-9 A-Tross</v>
      </c>
    </row>
    <row r="70" spans="1:26" x14ac:dyDescent="0.25">
      <c r="A70" s="11">
        <v>7108</v>
      </c>
      <c r="B70" s="4" t="s">
        <v>36</v>
      </c>
      <c r="C70" s="11">
        <v>40</v>
      </c>
      <c r="D70" s="13">
        <v>0</v>
      </c>
      <c r="E70" s="13">
        <v>0</v>
      </c>
      <c r="F70" s="17">
        <v>1.5</v>
      </c>
      <c r="G70" s="10">
        <v>0.2</v>
      </c>
      <c r="H70" s="10">
        <v>0.2</v>
      </c>
      <c r="I70" s="16">
        <v>0.4</v>
      </c>
      <c r="J70" s="15">
        <v>0.44</v>
      </c>
      <c r="K70" s="15">
        <v>0.44</v>
      </c>
      <c r="L70" s="11">
        <v>15</v>
      </c>
      <c r="M70" s="1">
        <v>2</v>
      </c>
      <c r="N70" s="20">
        <v>0.8</v>
      </c>
      <c r="P70" s="10">
        <f t="shared" si="31"/>
        <v>0</v>
      </c>
      <c r="Q70" s="10">
        <f t="shared" si="32"/>
        <v>0</v>
      </c>
      <c r="R70" s="10">
        <f t="shared" si="33"/>
        <v>0.13400000000000001</v>
      </c>
      <c r="S70" s="10">
        <f t="shared" si="34"/>
        <v>0.13400000000000001</v>
      </c>
      <c r="T70" s="10">
        <f t="shared" si="35"/>
        <v>0.35000000000000003</v>
      </c>
      <c r="U70" s="1">
        <f t="shared" si="36"/>
        <v>2</v>
      </c>
      <c r="V70" s="21">
        <f t="shared" si="37"/>
        <v>0.53600000000000003</v>
      </c>
      <c r="W70" s="23" t="str">
        <f t="shared" si="29"/>
        <v>Reaper DMR</v>
      </c>
    </row>
    <row r="71" spans="1:26" x14ac:dyDescent="0.25">
      <c r="A71" s="11">
        <v>7125</v>
      </c>
      <c r="B71" s="4" t="s">
        <v>83</v>
      </c>
      <c r="C71" s="11">
        <v>40</v>
      </c>
      <c r="D71" s="13">
        <v>0</v>
      </c>
      <c r="E71" s="13">
        <v>0</v>
      </c>
      <c r="F71" s="17">
        <v>1</v>
      </c>
      <c r="G71" s="10">
        <v>0.149999999999999</v>
      </c>
      <c r="H71" s="10">
        <v>0.17499999999999899</v>
      </c>
      <c r="I71" s="16">
        <v>0.34999999999999898</v>
      </c>
      <c r="J71" s="15">
        <v>0.4</v>
      </c>
      <c r="K71" s="15">
        <v>0.4</v>
      </c>
      <c r="L71" s="11">
        <v>18</v>
      </c>
      <c r="M71" s="1">
        <v>2</v>
      </c>
      <c r="N71" s="20">
        <v>0.69999999999999596</v>
      </c>
      <c r="P71" s="10">
        <f t="shared" si="31"/>
        <v>0</v>
      </c>
      <c r="Q71" s="10">
        <f t="shared" si="32"/>
        <v>0</v>
      </c>
      <c r="R71" s="10">
        <f t="shared" si="33"/>
        <v>0.10049999999999933</v>
      </c>
      <c r="S71" s="10">
        <f t="shared" si="34"/>
        <v>0.11724999999999933</v>
      </c>
      <c r="T71" s="10">
        <f t="shared" si="35"/>
        <v>0.29999999999999899</v>
      </c>
      <c r="U71" s="1">
        <f t="shared" si="36"/>
        <v>2</v>
      </c>
      <c r="V71" s="21">
        <f t="shared" si="37"/>
        <v>0.46899999999999731</v>
      </c>
      <c r="W71" s="23" t="str">
        <f t="shared" si="29"/>
        <v>SABR-13</v>
      </c>
    </row>
    <row r="72" spans="1:26" x14ac:dyDescent="0.25">
      <c r="A72" s="11">
        <v>7149</v>
      </c>
      <c r="B72" s="4" t="s">
        <v>38</v>
      </c>
      <c r="C72" s="11">
        <v>40</v>
      </c>
      <c r="D72" s="13">
        <v>17</v>
      </c>
      <c r="E72" s="13">
        <v>18</v>
      </c>
      <c r="F72" s="17">
        <v>2</v>
      </c>
      <c r="G72" s="10">
        <v>0.22</v>
      </c>
      <c r="H72" s="10">
        <v>0.22</v>
      </c>
      <c r="I72" s="16">
        <v>0.5</v>
      </c>
      <c r="J72" s="15">
        <v>0.2</v>
      </c>
      <c r="K72" s="15">
        <v>0.2</v>
      </c>
      <c r="L72" s="11">
        <v>18</v>
      </c>
      <c r="M72" s="1">
        <v>2</v>
      </c>
      <c r="N72" s="20">
        <v>0.88</v>
      </c>
      <c r="P72" s="10">
        <f t="shared" si="31"/>
        <v>11.39</v>
      </c>
      <c r="Q72" s="10">
        <f t="shared" si="32"/>
        <v>12.06</v>
      </c>
      <c r="R72" s="10">
        <f t="shared" si="33"/>
        <v>0.1474</v>
      </c>
      <c r="S72" s="10">
        <f t="shared" si="34"/>
        <v>0.1474</v>
      </c>
      <c r="T72" s="10">
        <f t="shared" si="35"/>
        <v>0.45</v>
      </c>
      <c r="U72" s="1">
        <f t="shared" si="36"/>
        <v>2</v>
      </c>
      <c r="V72" s="21">
        <f t="shared" si="37"/>
        <v>0.58960000000000001</v>
      </c>
      <c r="W72" s="23" t="str">
        <f t="shared" si="29"/>
        <v>CME</v>
      </c>
    </row>
    <row r="73" spans="1:26" x14ac:dyDescent="0.25">
      <c r="A73" s="11">
        <v>7170</v>
      </c>
      <c r="B73" s="4" t="s">
        <v>39</v>
      </c>
      <c r="C73" s="11">
        <v>40</v>
      </c>
      <c r="D73" s="13">
        <v>0</v>
      </c>
      <c r="E73" s="13">
        <v>0</v>
      </c>
      <c r="F73" s="17">
        <v>1.5</v>
      </c>
      <c r="G73" s="10">
        <v>0.17499999999999899</v>
      </c>
      <c r="H73" s="10">
        <v>0.2</v>
      </c>
      <c r="I73" s="16">
        <v>0.4</v>
      </c>
      <c r="J73" s="15">
        <v>0.45</v>
      </c>
      <c r="K73" s="15">
        <v>0.45</v>
      </c>
      <c r="L73" s="11">
        <v>15</v>
      </c>
      <c r="M73" s="1">
        <v>2</v>
      </c>
      <c r="N73" s="20">
        <v>0.8</v>
      </c>
      <c r="P73" s="10">
        <f t="shared" si="31"/>
        <v>0</v>
      </c>
      <c r="Q73" s="10">
        <f t="shared" si="32"/>
        <v>0</v>
      </c>
      <c r="R73" s="10">
        <f t="shared" si="33"/>
        <v>0.11724999999999933</v>
      </c>
      <c r="S73" s="10">
        <f t="shared" si="34"/>
        <v>0.13400000000000001</v>
      </c>
      <c r="T73" s="10">
        <f t="shared" si="35"/>
        <v>0.35000000000000003</v>
      </c>
      <c r="U73" s="1">
        <f t="shared" si="36"/>
        <v>2</v>
      </c>
      <c r="V73" s="21">
        <f t="shared" si="37"/>
        <v>0.53600000000000003</v>
      </c>
      <c r="W73" s="23" t="str">
        <f t="shared" si="29"/>
        <v>AC-X11</v>
      </c>
    </row>
    <row r="74" spans="1:26" x14ac:dyDescent="0.25">
      <c r="A74" s="11">
        <v>7190</v>
      </c>
      <c r="B74" s="4" t="s">
        <v>40</v>
      </c>
      <c r="C74" s="11">
        <v>40</v>
      </c>
      <c r="D74" s="13">
        <v>20</v>
      </c>
      <c r="E74" s="13">
        <v>20</v>
      </c>
      <c r="F74" s="17">
        <v>1.5</v>
      </c>
      <c r="G74" s="10">
        <v>0.2</v>
      </c>
      <c r="H74" s="10">
        <v>0.2</v>
      </c>
      <c r="I74" s="16">
        <v>0.45</v>
      </c>
      <c r="J74" s="15">
        <v>0.29499999999999899</v>
      </c>
      <c r="K74" s="15">
        <v>0.29499999999999899</v>
      </c>
      <c r="L74" s="11">
        <v>18</v>
      </c>
      <c r="M74" s="1">
        <v>2</v>
      </c>
      <c r="N74" s="20">
        <v>0.8</v>
      </c>
      <c r="P74" s="10">
        <f t="shared" si="31"/>
        <v>13.4</v>
      </c>
      <c r="Q74" s="10">
        <f t="shared" si="32"/>
        <v>13.4</v>
      </c>
      <c r="R74" s="10">
        <f t="shared" si="33"/>
        <v>0.13400000000000001</v>
      </c>
      <c r="S74" s="10">
        <f t="shared" si="34"/>
        <v>0.13400000000000001</v>
      </c>
      <c r="T74" s="10">
        <f t="shared" si="35"/>
        <v>0.4</v>
      </c>
      <c r="U74" s="1">
        <f t="shared" si="36"/>
        <v>2</v>
      </c>
      <c r="V74" s="21">
        <f t="shared" si="37"/>
        <v>0.53600000000000003</v>
      </c>
      <c r="W74" s="23" t="str">
        <f t="shared" si="29"/>
        <v>T5 AMC</v>
      </c>
    </row>
    <row r="75" spans="1:26" x14ac:dyDescent="0.25">
      <c r="A75" s="11">
        <v>7211</v>
      </c>
      <c r="B75" s="4" t="s">
        <v>41</v>
      </c>
      <c r="C75" s="11">
        <v>40</v>
      </c>
      <c r="D75" s="13">
        <v>0</v>
      </c>
      <c r="E75" s="13">
        <v>0</v>
      </c>
      <c r="F75" s="17">
        <v>1.5</v>
      </c>
      <c r="G75" s="10">
        <v>0.17499999999999899</v>
      </c>
      <c r="H75" s="10">
        <v>0.17499999999999899</v>
      </c>
      <c r="I75" s="16">
        <v>0.29999999999999899</v>
      </c>
      <c r="J75" s="15">
        <v>0.4</v>
      </c>
      <c r="K75" s="15">
        <v>0.4</v>
      </c>
      <c r="L75" s="11">
        <v>15</v>
      </c>
      <c r="M75" s="1">
        <v>1</v>
      </c>
      <c r="N75" s="20">
        <v>0.34999999999999798</v>
      </c>
      <c r="P75" s="10">
        <f t="shared" si="31"/>
        <v>0</v>
      </c>
      <c r="Q75" s="10">
        <f t="shared" si="32"/>
        <v>0</v>
      </c>
      <c r="R75" s="10">
        <f t="shared" si="33"/>
        <v>0.11724999999999933</v>
      </c>
      <c r="S75" s="10">
        <f t="shared" si="34"/>
        <v>0.11724999999999933</v>
      </c>
      <c r="T75" s="10">
        <f t="shared" si="35"/>
        <v>0.249999999999999</v>
      </c>
      <c r="U75" s="1">
        <f t="shared" si="36"/>
        <v>2</v>
      </c>
      <c r="V75" s="21">
        <f t="shared" si="37"/>
        <v>0.46899999999999731</v>
      </c>
      <c r="W75" s="26" t="str">
        <f t="shared" si="29"/>
        <v>Pulsar C</v>
      </c>
      <c r="X75" s="10">
        <f t="shared" ref="X75" si="38">IF(V75&gt;N75,V75-N75,)</f>
        <v>0.11899999999999933</v>
      </c>
      <c r="Y75" s="42" t="b">
        <f>IF(S75=R75,TRUE,FALSE)</f>
        <v>1</v>
      </c>
    </row>
    <row r="76" spans="1:26" x14ac:dyDescent="0.25">
      <c r="A76" s="11">
        <v>7234</v>
      </c>
      <c r="B76" s="4" t="s">
        <v>249</v>
      </c>
      <c r="C76" s="11">
        <v>50</v>
      </c>
      <c r="D76" s="13">
        <v>0</v>
      </c>
      <c r="E76" s="13">
        <v>0</v>
      </c>
      <c r="F76" s="17">
        <v>1.6499999999999899</v>
      </c>
      <c r="G76" s="10">
        <v>0.17499999999999899</v>
      </c>
      <c r="H76" s="10">
        <v>0.17499999999999899</v>
      </c>
      <c r="I76" s="16">
        <v>0.59999999999999898</v>
      </c>
      <c r="J76" s="15">
        <v>0.45</v>
      </c>
      <c r="K76" s="15">
        <v>0.45</v>
      </c>
      <c r="L76" s="11">
        <v>13</v>
      </c>
      <c r="M76" s="1">
        <v>2</v>
      </c>
      <c r="N76" s="20">
        <v>0.69999999999999596</v>
      </c>
      <c r="P76" s="10">
        <f t="shared" si="31"/>
        <v>0</v>
      </c>
      <c r="Q76" s="10">
        <f t="shared" si="32"/>
        <v>0</v>
      </c>
      <c r="R76" s="10">
        <f t="shared" si="33"/>
        <v>0.11724999999999933</v>
      </c>
      <c r="S76" s="10">
        <f t="shared" si="34"/>
        <v>0.11724999999999933</v>
      </c>
      <c r="T76" s="10">
        <f t="shared" si="35"/>
        <v>0.54999999999999893</v>
      </c>
      <c r="U76" s="1">
        <f t="shared" si="36"/>
        <v>3</v>
      </c>
      <c r="V76" s="21">
        <f t="shared" si="37"/>
        <v>0.70349999999999602</v>
      </c>
      <c r="W76" s="23" t="str">
        <f t="shared" si="29"/>
        <v>NC6S Gauss SAW S</v>
      </c>
    </row>
    <row r="77" spans="1:26" x14ac:dyDescent="0.25">
      <c r="A77" s="11">
        <v>7255</v>
      </c>
      <c r="B77" s="4" t="s">
        <v>99</v>
      </c>
      <c r="C77" s="11">
        <v>50</v>
      </c>
      <c r="D77" s="13">
        <v>0</v>
      </c>
      <c r="E77" s="13">
        <v>0</v>
      </c>
      <c r="F77" s="17">
        <v>1.5</v>
      </c>
      <c r="G77" s="10">
        <v>0.2</v>
      </c>
      <c r="H77" s="10">
        <v>0.2</v>
      </c>
      <c r="I77" s="16">
        <v>0.69999999999999896</v>
      </c>
      <c r="J77" s="15">
        <v>0.3</v>
      </c>
      <c r="K77" s="15">
        <v>0.3</v>
      </c>
      <c r="L77" s="11">
        <v>13</v>
      </c>
      <c r="M77" s="1">
        <v>2</v>
      </c>
      <c r="N77" s="20">
        <v>0.8</v>
      </c>
      <c r="P77" s="10">
        <f t="shared" si="31"/>
        <v>0</v>
      </c>
      <c r="Q77" s="10">
        <f t="shared" si="32"/>
        <v>0</v>
      </c>
      <c r="R77" s="10">
        <f t="shared" si="33"/>
        <v>0.13400000000000001</v>
      </c>
      <c r="S77" s="10">
        <f t="shared" si="34"/>
        <v>0.13400000000000001</v>
      </c>
      <c r="T77" s="10">
        <f t="shared" si="35"/>
        <v>0.64999999999999891</v>
      </c>
      <c r="U77" s="1">
        <f t="shared" si="36"/>
        <v>3</v>
      </c>
      <c r="V77" s="21">
        <f t="shared" si="37"/>
        <v>0.80400000000000005</v>
      </c>
      <c r="W77" s="23" t="str">
        <f t="shared" si="29"/>
        <v>T16 Rhino</v>
      </c>
    </row>
    <row r="78" spans="1:26" x14ac:dyDescent="0.25">
      <c r="A78" s="11">
        <v>19000</v>
      </c>
      <c r="B78" s="4" t="s">
        <v>19</v>
      </c>
      <c r="C78" s="11">
        <v>40</v>
      </c>
      <c r="D78" s="13">
        <v>8</v>
      </c>
      <c r="E78" s="13">
        <v>10</v>
      </c>
      <c r="F78" s="17">
        <v>2</v>
      </c>
      <c r="G78" s="10">
        <v>0.17929999999999899</v>
      </c>
      <c r="H78" s="10">
        <v>0.1986</v>
      </c>
      <c r="I78" s="16">
        <v>0.53790000000000004</v>
      </c>
      <c r="J78" s="15">
        <v>0.34</v>
      </c>
      <c r="K78" s="15">
        <v>0.34</v>
      </c>
      <c r="L78" s="11">
        <v>18</v>
      </c>
      <c r="M78" s="1">
        <f>FLOOR((I78/2)/G78,1)+1</f>
        <v>2</v>
      </c>
      <c r="N78" s="20">
        <f>M78*H78*2</f>
        <v>0.7944</v>
      </c>
      <c r="P78" s="10">
        <f>D78*0.75</f>
        <v>6</v>
      </c>
      <c r="Q78" s="10">
        <f>E78*0.75</f>
        <v>7.5</v>
      </c>
      <c r="R78" s="10">
        <f>G78*0.835</f>
        <v>0.14971549999999914</v>
      </c>
      <c r="S78" s="10">
        <f>H78*0.835</f>
        <v>0.16583099999999998</v>
      </c>
      <c r="T78" s="10">
        <f>I78-0.08</f>
        <v>0.45790000000000003</v>
      </c>
      <c r="U78" s="1">
        <f t="shared" si="36"/>
        <v>2</v>
      </c>
      <c r="V78" s="21">
        <f t="shared" si="37"/>
        <v>0.66332399999999991</v>
      </c>
      <c r="W78" s="23" t="str">
        <f t="shared" si="29"/>
        <v>LC2 Lynx</v>
      </c>
    </row>
    <row r="79" spans="1:2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O79"/>
      <c r="P79"/>
      <c r="Q79"/>
      <c r="R79"/>
      <c r="S79"/>
      <c r="T79"/>
      <c r="U79"/>
      <c r="V79"/>
      <c r="W79"/>
    </row>
    <row r="80" spans="1:2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O80"/>
      <c r="P80"/>
      <c r="Q80"/>
      <c r="R80"/>
      <c r="S80"/>
      <c r="T80"/>
      <c r="U80"/>
      <c r="V80"/>
      <c r="W80"/>
    </row>
    <row r="81" spans="1:23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O81"/>
      <c r="P81"/>
      <c r="Q81"/>
      <c r="R81"/>
      <c r="S81"/>
      <c r="T81"/>
      <c r="U81"/>
      <c r="V81"/>
      <c r="W81"/>
    </row>
    <row r="82" spans="1:23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O82"/>
      <c r="P82"/>
      <c r="Q82"/>
      <c r="R82"/>
      <c r="S82"/>
      <c r="T82"/>
      <c r="U82"/>
      <c r="V82"/>
      <c r="W82"/>
    </row>
    <row r="83" spans="1:23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O83"/>
      <c r="P83"/>
      <c r="Q83"/>
      <c r="R83"/>
      <c r="S83"/>
      <c r="T83"/>
      <c r="U83"/>
      <c r="V83"/>
      <c r="W83"/>
    </row>
    <row r="84" spans="1:23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O84"/>
      <c r="P84"/>
      <c r="Q84"/>
      <c r="R84"/>
      <c r="S84"/>
      <c r="T84"/>
      <c r="U84"/>
      <c r="V84"/>
      <c r="W84"/>
    </row>
  </sheetData>
  <mergeCells count="2">
    <mergeCell ref="D1:I1"/>
    <mergeCell ref="P1:T1"/>
  </mergeCells>
  <conditionalFormatting sqref="U3">
    <cfRule type="cellIs" dxfId="8" priority="10" operator="greaterThan">
      <formula>M3</formula>
    </cfRule>
  </conditionalFormatting>
  <conditionalFormatting sqref="U4:U78">
    <cfRule type="cellIs" dxfId="7" priority="9" operator="greaterThan">
      <formula>M4</formula>
    </cfRule>
  </conditionalFormatting>
  <conditionalFormatting sqref="V3">
    <cfRule type="cellIs" dxfId="6" priority="8" operator="greaterThan">
      <formula>N3</formula>
    </cfRule>
  </conditionalFormatting>
  <conditionalFormatting sqref="V4:V78">
    <cfRule type="cellIs" dxfId="5" priority="7" operator="greaterThan">
      <formula>N4</formula>
    </cfRule>
  </conditionalFormatting>
  <conditionalFormatting sqref="W6">
    <cfRule type="expression" dxfId="4" priority="6">
      <formula>"if(S6==R6;1;0)"</formula>
    </cfRule>
  </conditionalFormatting>
  <conditionalFormatting sqref="AA51">
    <cfRule type="expression" dxfId="3" priority="2">
      <formula>"if(S6==R6;1;0)"</formula>
    </cfRule>
  </conditionalFormatting>
  <conditionalFormatting sqref="W17">
    <cfRule type="expression" dxfId="2" priority="4">
      <formula>"if(S6==R6;1;0)"</formula>
    </cfRule>
  </conditionalFormatting>
  <conditionalFormatting sqref="AA52">
    <cfRule type="expression" dxfId="1" priority="1">
      <formula>"if(S6==R6;1;0)"</formula>
    </cfRule>
  </conditionalFormatting>
  <conditionalFormatting sqref="W11">
    <cfRule type="expression" dxfId="0" priority="3">
      <formula>"if(S6==R6;1;0)"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E40" sqref="E40"/>
    </sheetView>
  </sheetViews>
  <sheetFormatPr defaultRowHeight="15" x14ac:dyDescent="0.25"/>
  <cols>
    <col min="9" max="9" width="16.5703125" bestFit="1" customWidth="1"/>
  </cols>
  <sheetData>
    <row r="1" spans="1:12" ht="17.25" thickTop="1" thickBot="1" x14ac:dyDescent="0.3">
      <c r="A1" s="27"/>
      <c r="B1" s="28" t="s">
        <v>309</v>
      </c>
      <c r="C1" s="29" t="s">
        <v>310</v>
      </c>
      <c r="E1" s="27"/>
      <c r="F1" s="28" t="s">
        <v>309</v>
      </c>
      <c r="G1" s="29" t="s">
        <v>310</v>
      </c>
      <c r="I1" s="3" t="s">
        <v>311</v>
      </c>
      <c r="J1" s="13">
        <v>2.25</v>
      </c>
    </row>
    <row r="2" spans="1:12" ht="16.5" thickTop="1" x14ac:dyDescent="0.25">
      <c r="A2" s="30">
        <v>0</v>
      </c>
      <c r="B2" s="31">
        <v>30.5</v>
      </c>
      <c r="C2" s="32">
        <v>307.5</v>
      </c>
      <c r="E2" s="30">
        <v>0</v>
      </c>
      <c r="F2" s="31">
        <v>0</v>
      </c>
      <c r="G2" s="32">
        <v>0</v>
      </c>
      <c r="H2" s="37">
        <v>0</v>
      </c>
      <c r="I2" s="3" t="s">
        <v>312</v>
      </c>
      <c r="J2">
        <v>0.21199999999999999</v>
      </c>
    </row>
    <row r="3" spans="1:12" ht="15.75" x14ac:dyDescent="0.25">
      <c r="A3" s="33">
        <v>1</v>
      </c>
      <c r="B3" s="31">
        <v>43.5</v>
      </c>
      <c r="C3" s="32">
        <v>280.5</v>
      </c>
      <c r="E3" s="33">
        <v>1</v>
      </c>
      <c r="F3" s="31">
        <f>B3-B2</f>
        <v>13</v>
      </c>
      <c r="G3" s="32">
        <f>C2-C3</f>
        <v>27</v>
      </c>
      <c r="H3">
        <f t="shared" ref="H3:H9" si="0">H2+F3</f>
        <v>13</v>
      </c>
      <c r="I3" s="3" t="s">
        <v>313</v>
      </c>
      <c r="J3">
        <v>0.30399999999999999</v>
      </c>
      <c r="L3">
        <f>ABS(F3)</f>
        <v>13</v>
      </c>
    </row>
    <row r="4" spans="1:12" ht="15.75" x14ac:dyDescent="0.25">
      <c r="A4" s="33">
        <v>2</v>
      </c>
      <c r="B4" s="31">
        <v>56.5</v>
      </c>
      <c r="C4" s="32">
        <v>268.5</v>
      </c>
      <c r="E4" s="33">
        <v>2</v>
      </c>
      <c r="F4" s="31">
        <f t="shared" ref="F4:F26" si="1">B4-B3</f>
        <v>13</v>
      </c>
      <c r="G4" s="32">
        <f t="shared" ref="G4:G26" si="2">C3-C4</f>
        <v>12</v>
      </c>
      <c r="H4" s="2">
        <f t="shared" si="0"/>
        <v>26</v>
      </c>
      <c r="I4" s="3" t="s">
        <v>314</v>
      </c>
      <c r="J4">
        <v>0.24</v>
      </c>
      <c r="L4" s="2">
        <f t="shared" ref="L4:L26" si="3">ABS(F4)</f>
        <v>13</v>
      </c>
    </row>
    <row r="5" spans="1:12" ht="15.75" x14ac:dyDescent="0.25">
      <c r="A5" s="33">
        <v>3</v>
      </c>
      <c r="B5" s="31">
        <v>43.5</v>
      </c>
      <c r="C5" s="32">
        <v>256.5</v>
      </c>
      <c r="E5" s="33">
        <v>3</v>
      </c>
      <c r="F5" s="31">
        <f t="shared" si="1"/>
        <v>-13</v>
      </c>
      <c r="G5" s="32">
        <f t="shared" si="2"/>
        <v>12</v>
      </c>
      <c r="H5" s="2">
        <f t="shared" si="0"/>
        <v>13</v>
      </c>
      <c r="I5" s="3" t="s">
        <v>315</v>
      </c>
      <c r="J5">
        <v>74</v>
      </c>
      <c r="L5" s="2">
        <f t="shared" si="3"/>
        <v>13</v>
      </c>
    </row>
    <row r="6" spans="1:12" ht="15.75" x14ac:dyDescent="0.25">
      <c r="A6" s="33">
        <v>4</v>
      </c>
      <c r="B6" s="31">
        <v>32.5</v>
      </c>
      <c r="C6" s="32">
        <v>244.5</v>
      </c>
      <c r="E6" s="33">
        <v>4</v>
      </c>
      <c r="F6" s="31">
        <f t="shared" si="1"/>
        <v>-11</v>
      </c>
      <c r="G6" s="32">
        <f t="shared" si="2"/>
        <v>12</v>
      </c>
      <c r="H6" s="2">
        <f t="shared" si="0"/>
        <v>2</v>
      </c>
      <c r="I6" s="3" t="s">
        <v>316</v>
      </c>
      <c r="J6" s="3">
        <v>4</v>
      </c>
      <c r="L6" s="2">
        <f t="shared" si="3"/>
        <v>11</v>
      </c>
    </row>
    <row r="7" spans="1:12" ht="15.75" x14ac:dyDescent="0.25">
      <c r="A7" s="33">
        <v>5</v>
      </c>
      <c r="B7" s="31">
        <v>21.5</v>
      </c>
      <c r="C7" s="32">
        <v>231.5</v>
      </c>
      <c r="E7" s="33">
        <v>5</v>
      </c>
      <c r="F7" s="31">
        <f t="shared" si="1"/>
        <v>-11</v>
      </c>
      <c r="G7" s="32">
        <f t="shared" si="2"/>
        <v>13</v>
      </c>
      <c r="H7" s="2">
        <f t="shared" si="0"/>
        <v>-9</v>
      </c>
      <c r="I7" s="3" t="s">
        <v>317</v>
      </c>
      <c r="J7">
        <f>J5/J6</f>
        <v>18.5</v>
      </c>
      <c r="L7" s="2">
        <f t="shared" si="3"/>
        <v>11</v>
      </c>
    </row>
    <row r="8" spans="1:12" ht="15.75" x14ac:dyDescent="0.25">
      <c r="A8" s="33">
        <v>6</v>
      </c>
      <c r="B8" s="31">
        <v>9.5</v>
      </c>
      <c r="C8" s="32">
        <v>219.5</v>
      </c>
      <c r="E8" s="33">
        <v>6</v>
      </c>
      <c r="F8" s="31">
        <f t="shared" si="1"/>
        <v>-12</v>
      </c>
      <c r="G8" s="32">
        <f t="shared" si="2"/>
        <v>12</v>
      </c>
      <c r="H8" s="2">
        <f t="shared" si="0"/>
        <v>-21</v>
      </c>
      <c r="I8" s="3" t="s">
        <v>319</v>
      </c>
      <c r="J8">
        <v>1080</v>
      </c>
      <c r="L8" s="2">
        <f t="shared" si="3"/>
        <v>12</v>
      </c>
    </row>
    <row r="9" spans="1:12" ht="15.75" x14ac:dyDescent="0.25">
      <c r="A9" s="33">
        <v>7</v>
      </c>
      <c r="B9" s="31">
        <v>24.5</v>
      </c>
      <c r="C9" s="32">
        <v>207.5</v>
      </c>
      <c r="E9" s="33">
        <v>7</v>
      </c>
      <c r="F9" s="31">
        <f t="shared" si="1"/>
        <v>15</v>
      </c>
      <c r="G9" s="32">
        <f t="shared" si="2"/>
        <v>12</v>
      </c>
      <c r="H9" s="2">
        <f t="shared" si="0"/>
        <v>-6</v>
      </c>
      <c r="I9" s="3" t="s">
        <v>318</v>
      </c>
      <c r="J9">
        <f>J8/J7</f>
        <v>58.378378378378379</v>
      </c>
      <c r="L9" s="2">
        <f t="shared" si="3"/>
        <v>15</v>
      </c>
    </row>
    <row r="10" spans="1:12" ht="15.75" x14ac:dyDescent="0.25">
      <c r="A10" s="33">
        <v>8</v>
      </c>
      <c r="B10" s="31">
        <v>36.5</v>
      </c>
      <c r="C10" s="32">
        <v>195.5</v>
      </c>
      <c r="E10" s="33">
        <v>8</v>
      </c>
      <c r="F10" s="31">
        <f t="shared" si="1"/>
        <v>12</v>
      </c>
      <c r="G10" s="32">
        <f t="shared" si="2"/>
        <v>12</v>
      </c>
      <c r="H10" s="2">
        <f t="shared" ref="H10:H26" si="4">H9+F10</f>
        <v>6</v>
      </c>
      <c r="L10" s="2">
        <f t="shared" si="3"/>
        <v>12</v>
      </c>
    </row>
    <row r="11" spans="1:12" ht="15.75" x14ac:dyDescent="0.25">
      <c r="A11" s="33">
        <v>9</v>
      </c>
      <c r="B11" s="31">
        <v>24.5</v>
      </c>
      <c r="C11" s="32">
        <v>182.5</v>
      </c>
      <c r="E11" s="33">
        <v>9</v>
      </c>
      <c r="F11" s="31">
        <f t="shared" si="1"/>
        <v>-12</v>
      </c>
      <c r="G11" s="32">
        <f t="shared" si="2"/>
        <v>13</v>
      </c>
      <c r="H11" s="2">
        <f t="shared" si="4"/>
        <v>-6</v>
      </c>
      <c r="L11" s="2">
        <f t="shared" si="3"/>
        <v>12</v>
      </c>
    </row>
    <row r="12" spans="1:12" ht="15.75" x14ac:dyDescent="0.25">
      <c r="A12" s="33">
        <v>10</v>
      </c>
      <c r="B12" s="31">
        <v>12.5</v>
      </c>
      <c r="C12" s="32">
        <v>170.5</v>
      </c>
      <c r="E12" s="33">
        <v>10</v>
      </c>
      <c r="F12" s="31">
        <f t="shared" si="1"/>
        <v>-12</v>
      </c>
      <c r="G12" s="32">
        <f t="shared" si="2"/>
        <v>12</v>
      </c>
      <c r="H12" s="2">
        <f t="shared" si="4"/>
        <v>-18</v>
      </c>
      <c r="L12" s="2">
        <f t="shared" si="3"/>
        <v>12</v>
      </c>
    </row>
    <row r="13" spans="1:12" ht="15.75" x14ac:dyDescent="0.25">
      <c r="A13" s="33">
        <v>11</v>
      </c>
      <c r="B13" s="31">
        <v>24.5</v>
      </c>
      <c r="C13" s="32">
        <v>158.5</v>
      </c>
      <c r="E13" s="33">
        <v>11</v>
      </c>
      <c r="F13" s="31">
        <f t="shared" si="1"/>
        <v>12</v>
      </c>
      <c r="G13" s="32">
        <f t="shared" si="2"/>
        <v>12</v>
      </c>
      <c r="H13" s="2">
        <f t="shared" si="4"/>
        <v>-6</v>
      </c>
      <c r="L13" s="2">
        <f t="shared" si="3"/>
        <v>12</v>
      </c>
    </row>
    <row r="14" spans="1:12" ht="15.75" x14ac:dyDescent="0.25">
      <c r="A14" s="33">
        <v>12</v>
      </c>
      <c r="B14" s="31">
        <v>38.5</v>
      </c>
      <c r="C14" s="32">
        <v>147.5</v>
      </c>
      <c r="E14" s="33">
        <v>12</v>
      </c>
      <c r="F14" s="31">
        <f t="shared" si="1"/>
        <v>14</v>
      </c>
      <c r="G14" s="32">
        <f t="shared" si="2"/>
        <v>11</v>
      </c>
      <c r="H14" s="2">
        <f t="shared" si="4"/>
        <v>8</v>
      </c>
      <c r="L14" s="2">
        <f t="shared" si="3"/>
        <v>14</v>
      </c>
    </row>
    <row r="15" spans="1:12" ht="15.75" x14ac:dyDescent="0.25">
      <c r="A15" s="33">
        <v>13</v>
      </c>
      <c r="B15" s="31">
        <v>27.5</v>
      </c>
      <c r="C15" s="32">
        <v>135.5</v>
      </c>
      <c r="E15" s="33">
        <v>13</v>
      </c>
      <c r="F15" s="31">
        <f t="shared" si="1"/>
        <v>-11</v>
      </c>
      <c r="G15" s="32">
        <f t="shared" si="2"/>
        <v>12</v>
      </c>
      <c r="H15" s="2">
        <f t="shared" si="4"/>
        <v>-3</v>
      </c>
      <c r="L15" s="2">
        <f t="shared" si="3"/>
        <v>11</v>
      </c>
    </row>
    <row r="16" spans="1:12" ht="15.75" x14ac:dyDescent="0.25">
      <c r="A16" s="33">
        <v>14</v>
      </c>
      <c r="B16" s="31">
        <v>41.5</v>
      </c>
      <c r="C16" s="32">
        <v>123.5</v>
      </c>
      <c r="E16" s="33">
        <v>14</v>
      </c>
      <c r="F16" s="31">
        <f t="shared" si="1"/>
        <v>14</v>
      </c>
      <c r="G16" s="32">
        <f t="shared" si="2"/>
        <v>12</v>
      </c>
      <c r="H16" s="2">
        <f t="shared" si="4"/>
        <v>11</v>
      </c>
      <c r="L16" s="2">
        <f t="shared" si="3"/>
        <v>14</v>
      </c>
    </row>
    <row r="17" spans="1:12" ht="15.75" x14ac:dyDescent="0.25">
      <c r="A17" s="33">
        <v>15</v>
      </c>
      <c r="B17" s="31">
        <v>27.5</v>
      </c>
      <c r="C17" s="32">
        <v>111.5</v>
      </c>
      <c r="E17" s="33">
        <v>15</v>
      </c>
      <c r="F17" s="31">
        <f t="shared" si="1"/>
        <v>-14</v>
      </c>
      <c r="G17" s="32">
        <f t="shared" si="2"/>
        <v>12</v>
      </c>
      <c r="H17" s="2">
        <f t="shared" si="4"/>
        <v>-3</v>
      </c>
      <c r="L17" s="2">
        <f t="shared" si="3"/>
        <v>14</v>
      </c>
    </row>
    <row r="18" spans="1:12" ht="15.75" x14ac:dyDescent="0.25">
      <c r="A18" s="33">
        <v>16</v>
      </c>
      <c r="B18" s="31">
        <v>39.5</v>
      </c>
      <c r="C18" s="32">
        <v>99.5</v>
      </c>
      <c r="E18" s="33">
        <v>16</v>
      </c>
      <c r="F18" s="31">
        <f t="shared" si="1"/>
        <v>12</v>
      </c>
      <c r="G18" s="32">
        <f t="shared" si="2"/>
        <v>12</v>
      </c>
      <c r="H18" s="2">
        <f t="shared" si="4"/>
        <v>9</v>
      </c>
      <c r="L18" s="2">
        <f t="shared" si="3"/>
        <v>12</v>
      </c>
    </row>
    <row r="19" spans="1:12" ht="15.75" x14ac:dyDescent="0.25">
      <c r="A19" s="33">
        <v>17</v>
      </c>
      <c r="B19" s="31">
        <v>26.5</v>
      </c>
      <c r="C19" s="32">
        <v>87.5</v>
      </c>
      <c r="E19" s="33">
        <v>17</v>
      </c>
      <c r="F19" s="31">
        <f t="shared" si="1"/>
        <v>-13</v>
      </c>
      <c r="G19" s="32">
        <f t="shared" si="2"/>
        <v>12</v>
      </c>
      <c r="H19" s="2">
        <f t="shared" si="4"/>
        <v>-4</v>
      </c>
      <c r="L19" s="2">
        <f t="shared" si="3"/>
        <v>13</v>
      </c>
    </row>
    <row r="20" spans="1:12" ht="15.75" x14ac:dyDescent="0.25">
      <c r="A20" s="33">
        <v>18</v>
      </c>
      <c r="B20" s="31">
        <v>37.5</v>
      </c>
      <c r="C20" s="32">
        <v>75.5</v>
      </c>
      <c r="E20" s="33">
        <v>18</v>
      </c>
      <c r="F20" s="31">
        <f t="shared" si="1"/>
        <v>11</v>
      </c>
      <c r="G20" s="32">
        <f t="shared" si="2"/>
        <v>12</v>
      </c>
      <c r="H20" s="2">
        <f t="shared" si="4"/>
        <v>7</v>
      </c>
      <c r="L20" s="2">
        <f t="shared" si="3"/>
        <v>11</v>
      </c>
    </row>
    <row r="21" spans="1:12" ht="15.75" x14ac:dyDescent="0.25">
      <c r="A21" s="33">
        <v>19</v>
      </c>
      <c r="B21" s="31">
        <v>25.5</v>
      </c>
      <c r="C21" s="32">
        <v>63.5</v>
      </c>
      <c r="E21" s="33">
        <v>19</v>
      </c>
      <c r="F21" s="31">
        <f t="shared" si="1"/>
        <v>-12</v>
      </c>
      <c r="G21" s="32">
        <f t="shared" si="2"/>
        <v>12</v>
      </c>
      <c r="H21" s="2">
        <f t="shared" si="4"/>
        <v>-5</v>
      </c>
      <c r="L21" s="2">
        <f t="shared" si="3"/>
        <v>12</v>
      </c>
    </row>
    <row r="22" spans="1:12" ht="15.75" x14ac:dyDescent="0.25">
      <c r="A22" s="33">
        <v>20</v>
      </c>
      <c r="B22" s="31">
        <v>37.5</v>
      </c>
      <c r="C22" s="32">
        <v>51.5</v>
      </c>
      <c r="E22" s="33">
        <v>20</v>
      </c>
      <c r="F22" s="31">
        <f t="shared" si="1"/>
        <v>12</v>
      </c>
      <c r="G22" s="32">
        <f t="shared" si="2"/>
        <v>12</v>
      </c>
      <c r="H22" s="2">
        <f t="shared" si="4"/>
        <v>7</v>
      </c>
      <c r="L22" s="2">
        <f t="shared" si="3"/>
        <v>12</v>
      </c>
    </row>
    <row r="23" spans="1:12" ht="15.75" x14ac:dyDescent="0.25">
      <c r="A23" s="33">
        <v>21</v>
      </c>
      <c r="B23" s="31">
        <v>26.5</v>
      </c>
      <c r="C23" s="32">
        <v>39.5</v>
      </c>
      <c r="E23" s="33">
        <v>21</v>
      </c>
      <c r="F23" s="31">
        <f t="shared" si="1"/>
        <v>-11</v>
      </c>
      <c r="G23" s="32">
        <f t="shared" si="2"/>
        <v>12</v>
      </c>
      <c r="H23" s="2">
        <f t="shared" si="4"/>
        <v>-4</v>
      </c>
      <c r="L23" s="2">
        <f t="shared" si="3"/>
        <v>11</v>
      </c>
    </row>
    <row r="24" spans="1:12" ht="15.75" x14ac:dyDescent="0.25">
      <c r="A24" s="33">
        <v>22</v>
      </c>
      <c r="B24" s="31">
        <v>14.5</v>
      </c>
      <c r="C24" s="32">
        <v>27.5</v>
      </c>
      <c r="E24" s="33">
        <v>22</v>
      </c>
      <c r="F24" s="31">
        <f t="shared" si="1"/>
        <v>-12</v>
      </c>
      <c r="G24" s="32">
        <f t="shared" si="2"/>
        <v>12</v>
      </c>
      <c r="H24" s="2">
        <f t="shared" si="4"/>
        <v>-16</v>
      </c>
      <c r="L24" s="2">
        <f t="shared" si="3"/>
        <v>12</v>
      </c>
    </row>
    <row r="25" spans="1:12" ht="15.75" x14ac:dyDescent="0.25">
      <c r="A25" s="33">
        <v>23</v>
      </c>
      <c r="B25" s="31">
        <v>1.5</v>
      </c>
      <c r="C25" s="32">
        <v>15.5</v>
      </c>
      <c r="E25" s="33">
        <v>23</v>
      </c>
      <c r="F25" s="31">
        <f t="shared" si="1"/>
        <v>-13</v>
      </c>
      <c r="G25" s="32">
        <f t="shared" si="2"/>
        <v>12</v>
      </c>
      <c r="H25" s="2">
        <f t="shared" si="4"/>
        <v>-29</v>
      </c>
      <c r="L25" s="2">
        <f t="shared" si="3"/>
        <v>13</v>
      </c>
    </row>
    <row r="26" spans="1:12" ht="16.5" thickBot="1" x14ac:dyDescent="0.3">
      <c r="A26" s="33">
        <v>24</v>
      </c>
      <c r="B26" s="31">
        <v>12.5</v>
      </c>
      <c r="C26" s="32">
        <v>5.5</v>
      </c>
      <c r="E26" s="34">
        <v>24</v>
      </c>
      <c r="F26" s="38">
        <f t="shared" si="1"/>
        <v>11</v>
      </c>
      <c r="G26" s="36">
        <f t="shared" si="2"/>
        <v>10</v>
      </c>
      <c r="H26" s="2">
        <f t="shared" si="4"/>
        <v>-18</v>
      </c>
      <c r="L26" s="2">
        <f t="shared" si="3"/>
        <v>11</v>
      </c>
    </row>
    <row r="27" spans="1:12" ht="17.25" thickTop="1" thickBot="1" x14ac:dyDescent="0.3">
      <c r="A27" s="34">
        <v>25</v>
      </c>
      <c r="B27" s="35">
        <v>22.5</v>
      </c>
      <c r="C27" s="36">
        <v>1.5</v>
      </c>
      <c r="E27" s="3" t="s">
        <v>312</v>
      </c>
      <c r="F27" s="37">
        <f>MIN(L3:L26)</f>
        <v>11</v>
      </c>
      <c r="G27" s="39">
        <f>MIN(G4:G25)</f>
        <v>11</v>
      </c>
      <c r="L27" s="2"/>
    </row>
    <row r="28" spans="1:12" ht="15.75" thickTop="1" x14ac:dyDescent="0.25">
      <c r="E28" s="3" t="s">
        <v>313</v>
      </c>
      <c r="F28" s="37">
        <f>MAX(L3:L26)</f>
        <v>15</v>
      </c>
      <c r="G28" s="37">
        <f>MAX(G4:G25)</f>
        <v>13</v>
      </c>
    </row>
    <row r="29" spans="1:12" x14ac:dyDescent="0.25">
      <c r="E29" s="3" t="s">
        <v>320</v>
      </c>
      <c r="F29">
        <f>AVERAGE(L3:L26)</f>
        <v>12.333333333333334</v>
      </c>
      <c r="G29">
        <f>AVERAGE(G4:G25)</f>
        <v>12.045454545454545</v>
      </c>
      <c r="H29" s="3"/>
      <c r="I29">
        <f>G29</f>
        <v>12.045454545454545</v>
      </c>
      <c r="J29" s="3" t="s">
        <v>321</v>
      </c>
      <c r="K29">
        <v>0.24</v>
      </c>
      <c r="L29" s="3" t="s">
        <v>322</v>
      </c>
    </row>
    <row r="31" spans="1:12" x14ac:dyDescent="0.25">
      <c r="I31" s="3" t="s">
        <v>323</v>
      </c>
      <c r="J31">
        <f>I29/K29</f>
        <v>50.189393939393938</v>
      </c>
      <c r="K31" s="3" t="s">
        <v>324</v>
      </c>
    </row>
    <row r="33" spans="9:10" x14ac:dyDescent="0.25">
      <c r="I33" s="3" t="s">
        <v>325</v>
      </c>
      <c r="J33">
        <f>11/J31</f>
        <v>0.21916981132075472</v>
      </c>
    </row>
    <row r="34" spans="9:10" x14ac:dyDescent="0.25">
      <c r="I34" s="3" t="s">
        <v>326</v>
      </c>
      <c r="J34">
        <f>15/J31</f>
        <v>0.29886792452830191</v>
      </c>
    </row>
    <row r="36" spans="9:10" x14ac:dyDescent="0.25">
      <c r="I36" s="3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Recoil Stats (read only)</vt:lpstr>
      <vt:lpstr>Recoil Stats (calculations)</vt:lpstr>
      <vt:lpstr>Cyclone Path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</cp:lastModifiedBy>
  <dcterms:modified xsi:type="dcterms:W3CDTF">2016-05-22T10:40:04Z</dcterms:modified>
</cp:coreProperties>
</file>