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240" yWindow="105" windowWidth="14805" windowHeight="8010"/>
  </bookViews>
  <sheets>
    <sheet name="Burst Length" sheetId="14" r:id="rId1"/>
  </sheets>
  <calcPr calcId="144525"/>
</workbook>
</file>

<file path=xl/calcChain.xml><?xml version="1.0" encoding="utf-8"?>
<calcChain xmlns="http://schemas.openxmlformats.org/spreadsheetml/2006/main">
  <c r="N8" i="14" l="1"/>
  <c r="N9" i="14"/>
  <c r="B24" i="14"/>
  <c r="B23" i="14"/>
  <c r="B22" i="14"/>
  <c r="B21" i="14"/>
  <c r="B20" i="14"/>
  <c r="B19" i="14"/>
  <c r="B18" i="14"/>
  <c r="B17" i="14"/>
  <c r="B35" i="14"/>
  <c r="B34" i="14"/>
  <c r="B33" i="14"/>
  <c r="B32" i="14"/>
  <c r="B31" i="14"/>
  <c r="B30" i="14"/>
  <c r="B29" i="14"/>
  <c r="B28" i="14"/>
  <c r="N15" i="14"/>
  <c r="N14" i="14"/>
  <c r="N13" i="14"/>
  <c r="N12" i="14"/>
  <c r="N11" i="14"/>
  <c r="N10" i="14"/>
  <c r="K15" i="14"/>
  <c r="L15" i="14" s="1"/>
  <c r="K14" i="14"/>
  <c r="L14" i="14" s="1"/>
  <c r="K13" i="14"/>
  <c r="L13" i="14" s="1"/>
  <c r="K12" i="14"/>
  <c r="L12" i="14" s="1"/>
  <c r="K11" i="14"/>
  <c r="L11" i="14" s="1"/>
  <c r="D20" i="14" s="1"/>
  <c r="K10" i="14"/>
  <c r="K9" i="14"/>
  <c r="L9" i="14" s="1"/>
  <c r="K8" i="14"/>
  <c r="L8" i="14" s="1"/>
  <c r="D33" i="14"/>
  <c r="D24" i="14"/>
  <c r="D34" i="14"/>
  <c r="C30" i="14" l="1"/>
  <c r="C34" i="14"/>
  <c r="C19" i="14"/>
  <c r="C23" i="14"/>
  <c r="C31" i="14"/>
  <c r="C35" i="14"/>
  <c r="C20" i="14"/>
  <c r="C24" i="14"/>
  <c r="L10" i="14"/>
  <c r="D30" i="14" s="1"/>
  <c r="C28" i="14"/>
  <c r="C32" i="14"/>
  <c r="C17" i="14"/>
  <c r="C21" i="14"/>
  <c r="C29" i="14"/>
  <c r="C33" i="14"/>
  <c r="E33" i="14" s="1"/>
  <c r="F33" i="14" s="1"/>
  <c r="C18" i="14"/>
  <c r="C22" i="14"/>
  <c r="E19" i="14"/>
  <c r="E23" i="14"/>
  <c r="E22" i="14"/>
  <c r="E31" i="14"/>
  <c r="E24" i="14"/>
  <c r="E35" i="14"/>
  <c r="D32" i="14"/>
  <c r="D19" i="14"/>
  <c r="D23" i="14"/>
  <c r="D22" i="14"/>
  <c r="D31" i="14"/>
  <c r="D35" i="14"/>
  <c r="E29" i="14"/>
  <c r="E28" i="14" l="1"/>
  <c r="E32" i="14"/>
  <c r="F32" i="14" s="1"/>
  <c r="F19" i="14"/>
  <c r="F24" i="14"/>
  <c r="E30" i="14"/>
  <c r="F30" i="14" s="1"/>
  <c r="E18" i="14"/>
  <c r="E34" i="14"/>
  <c r="F34" i="14" s="1"/>
  <c r="E17" i="14"/>
  <c r="E21" i="14"/>
  <c r="E20" i="14"/>
  <c r="F20" i="14" s="1"/>
  <c r="F23" i="14"/>
  <c r="F31" i="14"/>
  <c r="F35" i="14"/>
  <c r="F22" i="14"/>
  <c r="D21" i="14"/>
  <c r="D29" i="14"/>
  <c r="D18" i="14"/>
  <c r="D28" i="14"/>
  <c r="D17" i="14"/>
  <c r="F17" i="14" l="1"/>
  <c r="F18" i="14"/>
  <c r="F21" i="14"/>
  <c r="F28" i="14"/>
  <c r="F29" i="14"/>
</calcChain>
</file>

<file path=xl/sharedStrings.xml><?xml version="1.0" encoding="utf-8"?>
<sst xmlns="http://schemas.openxmlformats.org/spreadsheetml/2006/main" count="44" uniqueCount="37">
  <si>
    <t>Rate of Fire</t>
  </si>
  <si>
    <t>Target Health</t>
  </si>
  <si>
    <t>Still</t>
  </si>
  <si>
    <t>Distance</t>
  </si>
  <si>
    <t>Weapon Damage</t>
  </si>
  <si>
    <t>Shots to Kill</t>
  </si>
  <si>
    <t>Maximum Damage</t>
  </si>
  <si>
    <t>Maximum Damage Range</t>
  </si>
  <si>
    <t>Minimum Damage</t>
  </si>
  <si>
    <t>Minimum Damage Range</t>
  </si>
  <si>
    <t>Still Cone of Fire</t>
  </si>
  <si>
    <t>Moving Cone of Fire</t>
  </si>
  <si>
    <t>Cone of Fire Bloom</t>
  </si>
  <si>
    <t>Results</t>
  </si>
  <si>
    <t>Bursts to kill</t>
  </si>
  <si>
    <t>Moving</t>
  </si>
  <si>
    <t>Burst Length</t>
  </si>
  <si>
    <t>CoF Recovery Rate</t>
  </si>
  <si>
    <t>Stats</t>
  </si>
  <si>
    <t>Calculations</t>
  </si>
  <si>
    <t>Ideal TTK</t>
  </si>
  <si>
    <t>Burst Delay</t>
  </si>
  <si>
    <t>Adjusted TTK</t>
  </si>
  <si>
    <t>Don't touch anything in this block!</t>
  </si>
  <si>
    <t>Enter "1" for Center Mass</t>
  </si>
  <si>
    <t>Choose Aiming Point</t>
  </si>
  <si>
    <t>Enter "0" for Head</t>
  </si>
  <si>
    <t>Center Mass size, degrees</t>
  </si>
  <si>
    <t>Head size, degrees</t>
  </si>
  <si>
    <t>Headshot Damage Multiplier</t>
  </si>
  <si>
    <t>If Burst Length turns yellow, it means even 1 hit is not guaranteed, because target is smaller than starting Cone of Fire</t>
  </si>
  <si>
    <t>Body Damage Multiplier</t>
  </si>
  <si>
    <t>0,925 for Nano 1</t>
  </si>
  <si>
    <t>0,850 for Nano 4</t>
  </si>
  <si>
    <t>0,800 for Nano 5</t>
  </si>
  <si>
    <t>1,000 is default</t>
  </si>
  <si>
    <t>Sheet is locked by default so you don't break anything by accident. You can unlock the sheet by entering password: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</si>
</sst>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70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ck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indexed="64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 style="thick">
        <color indexed="64"/>
      </bottom>
      <diagonal/>
    </border>
    <border>
      <left/>
      <right style="thin">
        <color rgb="FF7F7F7F"/>
      </right>
      <top style="thin">
        <color rgb="FF7F7F7F"/>
      </top>
      <bottom style="thick">
        <color indexed="64"/>
      </bottom>
      <diagonal/>
    </border>
    <border>
      <left style="thick">
        <color indexed="64"/>
      </left>
      <right/>
      <top style="thin">
        <color rgb="FF7F7F7F"/>
      </top>
      <bottom/>
      <diagonal/>
    </border>
    <border>
      <left style="thick">
        <color indexed="64"/>
      </left>
      <right style="thin">
        <color indexed="64"/>
      </right>
      <top style="thin">
        <color rgb="FF7F7F7F"/>
      </top>
      <bottom style="thick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7F7F7F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rgb="FF7F7F7F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0" fontId="2" fillId="2" borderId="13" applyNumberFormat="0" applyAlignment="0" applyProtection="0"/>
    <xf numFmtId="0" fontId="1" fillId="3" borderId="14" applyNumberFormat="0" applyFont="0" applyAlignment="0" applyProtection="0"/>
  </cellStyleXfs>
  <cellXfs count="71">
    <xf numFmtId="0" fontId="0" fillId="0" borderId="0" xfId="0"/>
    <xf numFmtId="0" fontId="2" fillId="2" borderId="23" xfId="1" applyBorder="1" applyAlignment="1" applyProtection="1">
      <alignment horizontal="center"/>
      <protection locked="0"/>
    </xf>
    <xf numFmtId="0" fontId="2" fillId="2" borderId="22" xfId="1" applyBorder="1" applyAlignment="1" applyProtection="1">
      <alignment horizontal="center"/>
      <protection locked="0"/>
    </xf>
    <xf numFmtId="0" fontId="2" fillId="2" borderId="21" xfId="1" applyBorder="1" applyAlignment="1" applyProtection="1">
      <alignment horizontal="center"/>
      <protection locked="0"/>
    </xf>
    <xf numFmtId="0" fontId="2" fillId="2" borderId="13" xfId="1" applyBorder="1" applyAlignment="1" applyProtection="1">
      <alignment horizontal="center"/>
      <protection locked="0"/>
    </xf>
    <xf numFmtId="0" fontId="2" fillId="2" borderId="15" xfId="1" applyBorder="1" applyAlignment="1" applyProtection="1">
      <alignment horizontal="center"/>
      <protection locked="0"/>
    </xf>
    <xf numFmtId="0" fontId="2" fillId="2" borderId="20" xfId="1" applyBorder="1" applyAlignment="1" applyProtection="1">
      <alignment horizontal="center"/>
      <protection locked="0"/>
    </xf>
    <xf numFmtId="0" fontId="2" fillId="2" borderId="18" xfId="1" applyBorder="1" applyAlignment="1" applyProtection="1">
      <alignment horizontal="center"/>
      <protection locked="0"/>
    </xf>
    <xf numFmtId="0" fontId="2" fillId="2" borderId="16" xfId="1" applyBorder="1" applyAlignment="1" applyProtection="1">
      <alignment horizontal="center"/>
      <protection locked="0"/>
    </xf>
    <xf numFmtId="0" fontId="2" fillId="2" borderId="17" xfId="1" applyBorder="1" applyAlignment="1" applyProtection="1">
      <alignment horizontal="center"/>
      <protection locked="0"/>
    </xf>
    <xf numFmtId="165" fontId="2" fillId="2" borderId="27" xfId="1" applyNumberFormat="1" applyBorder="1" applyAlignment="1" applyProtection="1">
      <alignment horizontal="center"/>
      <protection locked="0"/>
    </xf>
    <xf numFmtId="170" fontId="2" fillId="2" borderId="23" xfId="1" applyNumberFormat="1" applyBorder="1" applyAlignment="1" applyProtection="1">
      <alignment horizontal="center"/>
      <protection locked="0"/>
    </xf>
    <xf numFmtId="0" fontId="3" fillId="3" borderId="7" xfId="2" applyFont="1" applyBorder="1" applyAlignment="1" applyProtection="1">
      <alignment horizontal="center" vertical="center"/>
    </xf>
    <xf numFmtId="0" fontId="3" fillId="3" borderId="1" xfId="2" applyFont="1" applyBorder="1" applyAlignment="1" applyProtection="1">
      <alignment horizontal="center" vertical="center"/>
    </xf>
    <xf numFmtId="0" fontId="3" fillId="3" borderId="2" xfId="2" applyFont="1" applyBorder="1" applyAlignment="1" applyProtection="1">
      <alignment horizontal="center" vertical="center"/>
    </xf>
    <xf numFmtId="0" fontId="3" fillId="3" borderId="5" xfId="2" applyFont="1" applyBorder="1" applyAlignment="1" applyProtection="1">
      <alignment horizontal="center" vertical="center"/>
    </xf>
    <xf numFmtId="0" fontId="3" fillId="3" borderId="12" xfId="2" applyFont="1" applyBorder="1" applyAlignment="1" applyProtection="1">
      <alignment horizontal="center" vertical="center"/>
    </xf>
    <xf numFmtId="0" fontId="3" fillId="3" borderId="6" xfId="2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Protection="1"/>
    <xf numFmtId="0" fontId="4" fillId="0" borderId="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/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left"/>
    </xf>
    <xf numFmtId="0" fontId="0" fillId="0" borderId="19" xfId="0" applyBorder="1" applyProtection="1"/>
    <xf numFmtId="0" fontId="0" fillId="0" borderId="0" xfId="0" applyBorder="1" applyProtection="1"/>
    <xf numFmtId="0" fontId="7" fillId="0" borderId="10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</xf>
    <xf numFmtId="0" fontId="0" fillId="0" borderId="8" xfId="0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170" fontId="0" fillId="0" borderId="8" xfId="0" applyNumberForma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170" fontId="0" fillId="0" borderId="9" xfId="0" applyNumberFormat="1" applyBorder="1" applyAlignment="1" applyProtection="1">
      <alignment horizontal="center"/>
    </xf>
    <xf numFmtId="0" fontId="7" fillId="0" borderId="10" xfId="0" applyFont="1" applyBorder="1" applyAlignment="1" applyProtection="1">
      <alignment horizontal="left" indent="1"/>
    </xf>
    <xf numFmtId="0" fontId="0" fillId="0" borderId="10" xfId="0" applyBorder="1" applyAlignment="1" applyProtection="1">
      <alignment horizontal="center"/>
    </xf>
    <xf numFmtId="2" fontId="0" fillId="0" borderId="10" xfId="0" applyNumberFormat="1" applyBorder="1" applyAlignment="1" applyProtection="1">
      <alignment horizontal="center"/>
    </xf>
    <xf numFmtId="170" fontId="0" fillId="0" borderId="10" xfId="0" applyNumberFormat="1" applyBorder="1" applyAlignment="1" applyProtection="1">
      <alignment horizontal="center"/>
    </xf>
    <xf numFmtId="0" fontId="8" fillId="3" borderId="14" xfId="2" applyFont="1" applyAlignment="1" applyProtection="1">
      <alignment horizontal="left"/>
    </xf>
    <xf numFmtId="49" fontId="0" fillId="3" borderId="29" xfId="2" applyNumberFormat="1" applyFont="1" applyBorder="1" applyAlignment="1" applyProtection="1">
      <alignment horizontal="center" vertical="top" wrapText="1"/>
    </xf>
    <xf numFmtId="49" fontId="0" fillId="3" borderId="30" xfId="2" applyNumberFormat="1" applyFont="1" applyBorder="1" applyAlignment="1" applyProtection="1">
      <alignment horizontal="center" vertical="top" wrapText="1"/>
    </xf>
    <xf numFmtId="0" fontId="0" fillId="3" borderId="31" xfId="2" applyFont="1" applyBorder="1" applyAlignment="1" applyProtection="1">
      <alignment horizontal="center"/>
    </xf>
  </cellXfs>
  <cellStyles count="3">
    <cellStyle name="Input" xfId="1" builtinId="20"/>
    <cellStyle name="Normal" xfId="0" builtinId="0"/>
    <cellStyle name="Note" xfId="2" builtinId="10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G21" sqref="G21"/>
    </sheetView>
  </sheetViews>
  <sheetFormatPr defaultRowHeight="15" x14ac:dyDescent="0.25"/>
  <cols>
    <col min="1" max="1" width="14.42578125" style="30" bestFit="1" customWidth="1"/>
    <col min="2" max="2" width="19.42578125" style="30" bestFit="1" customWidth="1"/>
    <col min="3" max="3" width="26.28515625" style="30" bestFit="1" customWidth="1"/>
    <col min="4" max="4" width="19.7109375" style="30" bestFit="1" customWidth="1"/>
    <col min="5" max="5" width="26" style="30" bestFit="1" customWidth="1"/>
    <col min="6" max="6" width="14" style="30" bestFit="1" customWidth="1"/>
    <col min="7" max="7" width="31.7109375" style="30" bestFit="1" customWidth="1"/>
    <col min="8" max="8" width="1.42578125" style="30" customWidth="1"/>
    <col min="9" max="9" width="1.140625" style="30" customWidth="1"/>
    <col min="10" max="10" width="9.28515625" style="30" bestFit="1" customWidth="1"/>
    <col min="11" max="11" width="18" style="30" bestFit="1" customWidth="1"/>
    <col min="12" max="12" width="12.7109375" style="30" bestFit="1" customWidth="1"/>
    <col min="13" max="13" width="26.140625" style="30" bestFit="1" customWidth="1"/>
    <col min="14" max="14" width="19" style="30" bestFit="1" customWidth="1"/>
    <col min="15" max="15" width="19.140625" style="30" customWidth="1"/>
    <col min="16" max="16384" width="9.140625" style="30"/>
  </cols>
  <sheetData>
    <row r="1" spans="1:15" ht="6" customHeight="1" x14ac:dyDescent="0.25"/>
    <row r="2" spans="1:15" ht="2.25" customHeight="1" x14ac:dyDescent="0.25"/>
    <row r="3" spans="1:15" ht="6" customHeight="1" thickBot="1" x14ac:dyDescent="0.3"/>
    <row r="4" spans="1:15" ht="15.75" customHeight="1" thickTop="1" x14ac:dyDescent="0.25">
      <c r="J4" s="12" t="s">
        <v>23</v>
      </c>
      <c r="K4" s="13"/>
      <c r="L4" s="13"/>
      <c r="M4" s="13"/>
      <c r="N4" s="14"/>
    </row>
    <row r="5" spans="1:15" ht="15.75" customHeight="1" thickBot="1" x14ac:dyDescent="0.3">
      <c r="J5" s="15"/>
      <c r="K5" s="16"/>
      <c r="L5" s="16"/>
      <c r="M5" s="16"/>
      <c r="N5" s="17"/>
    </row>
    <row r="6" spans="1:15" ht="27.75" thickTop="1" thickBot="1" x14ac:dyDescent="0.45">
      <c r="A6" s="31" t="s">
        <v>18</v>
      </c>
      <c r="B6" s="32"/>
      <c r="C6" s="32"/>
      <c r="D6" s="32"/>
      <c r="E6" s="33"/>
      <c r="G6" s="34" t="s">
        <v>25</v>
      </c>
      <c r="J6" s="18" t="s">
        <v>19</v>
      </c>
      <c r="K6" s="19"/>
      <c r="L6" s="19"/>
      <c r="M6" s="19"/>
      <c r="N6" s="20"/>
      <c r="O6" s="35"/>
    </row>
    <row r="7" spans="1:15" ht="17.25" thickTop="1" thickBot="1" x14ac:dyDescent="0.3">
      <c r="A7" s="36" t="s">
        <v>1</v>
      </c>
      <c r="B7" s="37" t="s">
        <v>6</v>
      </c>
      <c r="C7" s="37" t="s">
        <v>7</v>
      </c>
      <c r="D7" s="37" t="s">
        <v>8</v>
      </c>
      <c r="E7" s="38" t="s">
        <v>9</v>
      </c>
      <c r="G7" s="1">
        <v>1</v>
      </c>
      <c r="J7" s="21" t="s">
        <v>3</v>
      </c>
      <c r="K7" s="22" t="s">
        <v>4</v>
      </c>
      <c r="L7" s="22" t="s">
        <v>5</v>
      </c>
      <c r="M7" s="22" t="s">
        <v>27</v>
      </c>
      <c r="N7" s="23" t="s">
        <v>28</v>
      </c>
      <c r="O7" s="39"/>
    </row>
    <row r="8" spans="1:15" ht="15.75" thickTop="1" x14ac:dyDescent="0.25">
      <c r="A8" s="2">
        <v>1000</v>
      </c>
      <c r="B8" s="3">
        <v>200</v>
      </c>
      <c r="C8" s="4">
        <v>10</v>
      </c>
      <c r="D8" s="4">
        <v>143</v>
      </c>
      <c r="E8" s="5">
        <v>80</v>
      </c>
      <c r="G8" s="40" t="s">
        <v>24</v>
      </c>
      <c r="J8" s="24">
        <v>5</v>
      </c>
      <c r="K8" s="25">
        <f>IF(J8&lt;$C$8,$B$8,IF(J8&gt;$E$8,$D$8,SQRT(SQRT(($B$8-$D$8)*($B$8-$D$8)+($E$8-$C$8)*($E$8-$C$8))*($E$8-J8)/($E$8-$C$8)*SQRT(($B$8-$D$8)*($B$8-$D$8)+($E$8-$C$8)*($E$8-$C$8))*($E$8-J8)/($E$8-$C$8)-($E$8-J8)*($E$8-J8))+$D$8))</f>
        <v>200</v>
      </c>
      <c r="L8" s="25">
        <f>CEILING(IF($G$7&gt;0,$A$8/$G$15,$A$8/$G$12)/K8,1)</f>
        <v>5</v>
      </c>
      <c r="M8" s="25">
        <v>3.9740726021953328</v>
      </c>
      <c r="N8" s="26">
        <f>M8*24/58</f>
        <v>1.6444438353911721</v>
      </c>
    </row>
    <row r="9" spans="1:15" ht="15.75" thickBot="1" x14ac:dyDescent="0.3">
      <c r="A9" s="41"/>
      <c r="B9" s="42"/>
      <c r="C9" s="42"/>
      <c r="D9" s="42"/>
      <c r="E9" s="26"/>
      <c r="G9" s="43" t="s">
        <v>26</v>
      </c>
      <c r="J9" s="24">
        <v>10</v>
      </c>
      <c r="K9" s="25">
        <f t="shared" ref="K9:K15" si="0">IF(J9&lt;$C$8,$B$8,IF(J9&gt;$E$8,$D$8,SQRT(SQRT(($B$8-$D$8)*($B$8-$D$8)+($E$8-$C$8)*($E$8-$C$8))*($E$8-J9)/($E$8-$C$8)*SQRT(($B$8-$D$8)*($B$8-$D$8)+($E$8-$C$8)*($E$8-$C$8))*($E$8-J9)/($E$8-$C$8)-($E$8-J9)*($E$8-J9))+$D$8))</f>
        <v>200</v>
      </c>
      <c r="L9" s="25">
        <f>CEILING(IF($G$7&gt;0,$A$8/$G$15,$A$8/$G$12)/K9,1)</f>
        <v>5</v>
      </c>
      <c r="M9" s="25">
        <v>2.0555547942389651</v>
      </c>
      <c r="N9" s="26">
        <f t="shared" ref="N9:N15" si="1">M9*24/58</f>
        <v>0.85057439761612352</v>
      </c>
    </row>
    <row r="10" spans="1:15" ht="17.25" thickTop="1" thickBot="1" x14ac:dyDescent="0.3">
      <c r="A10" s="44" t="s">
        <v>0</v>
      </c>
      <c r="B10" s="37" t="s">
        <v>10</v>
      </c>
      <c r="C10" s="37" t="s">
        <v>11</v>
      </c>
      <c r="D10" s="37" t="s">
        <v>12</v>
      </c>
      <c r="E10" s="38" t="s">
        <v>17</v>
      </c>
      <c r="J10" s="24">
        <v>20</v>
      </c>
      <c r="K10" s="25">
        <f t="shared" si="0"/>
        <v>191.85714285714283</v>
      </c>
      <c r="L10" s="25">
        <f>CEILING(IF($G$7&gt;0,$A$8/$G$15,$A$8/$G$12)/K10,1)</f>
        <v>6</v>
      </c>
      <c r="M10" s="25">
        <v>1.2333328765433791</v>
      </c>
      <c r="N10" s="26">
        <f t="shared" si="1"/>
        <v>0.51034463856967416</v>
      </c>
    </row>
    <row r="11" spans="1:15" ht="17.25" thickTop="1" thickBot="1" x14ac:dyDescent="0.3">
      <c r="A11" s="6">
        <v>500</v>
      </c>
      <c r="B11" s="7">
        <v>0</v>
      </c>
      <c r="C11" s="8">
        <v>0.32</v>
      </c>
      <c r="D11" s="8">
        <v>7.0000000000000007E-2</v>
      </c>
      <c r="E11" s="9">
        <v>20</v>
      </c>
      <c r="G11" s="45" t="s">
        <v>29</v>
      </c>
      <c r="J11" s="24">
        <v>30</v>
      </c>
      <c r="K11" s="25">
        <f t="shared" si="0"/>
        <v>183.71428571428572</v>
      </c>
      <c r="L11" s="25">
        <f>CEILING(IF($G$7&gt;0,$A$8/$G$15,$A$8/$G$12)/K11,1)</f>
        <v>6</v>
      </c>
      <c r="M11" s="25">
        <v>0.82222191769558606</v>
      </c>
      <c r="N11" s="26">
        <f t="shared" si="1"/>
        <v>0.34022975904644942</v>
      </c>
    </row>
    <row r="12" spans="1:15" ht="16.5" thickTop="1" thickBot="1" x14ac:dyDescent="0.3">
      <c r="G12" s="10">
        <v>2</v>
      </c>
      <c r="J12" s="24">
        <v>40</v>
      </c>
      <c r="K12" s="25">
        <f t="shared" si="0"/>
        <v>175.57142857142856</v>
      </c>
      <c r="L12" s="25">
        <f>CEILING(IF($G$7&gt;0,$A$8/$G$15,$A$8/$G$12)/K12,1)</f>
        <v>6</v>
      </c>
      <c r="M12" s="25">
        <v>0.61666643827168954</v>
      </c>
      <c r="N12" s="26">
        <f t="shared" si="1"/>
        <v>0.25517231928483708</v>
      </c>
    </row>
    <row r="13" spans="1:15" ht="15.75" customHeight="1" thickTop="1" thickBot="1" x14ac:dyDescent="0.3">
      <c r="A13" s="46" t="s">
        <v>3</v>
      </c>
      <c r="B13" s="31" t="s">
        <v>13</v>
      </c>
      <c r="C13" s="32"/>
      <c r="D13" s="32"/>
      <c r="E13" s="32"/>
      <c r="F13" s="33"/>
      <c r="J13" s="24">
        <v>50</v>
      </c>
      <c r="K13" s="25">
        <f t="shared" si="0"/>
        <v>167.42857142857142</v>
      </c>
      <c r="L13" s="25">
        <f>CEILING(IF($G$7&gt;0,$A$8/$G$15,$A$8/$G$12)/K13,1)</f>
        <v>6</v>
      </c>
      <c r="M13" s="25">
        <v>0.47962945198909185</v>
      </c>
      <c r="N13" s="26">
        <f t="shared" si="1"/>
        <v>0.19846735944376215</v>
      </c>
    </row>
    <row r="14" spans="1:15" ht="15" customHeight="1" thickTop="1" x14ac:dyDescent="0.25">
      <c r="A14" s="47"/>
      <c r="B14" s="48"/>
      <c r="C14" s="49"/>
      <c r="D14" s="49"/>
      <c r="E14" s="49"/>
      <c r="F14" s="50"/>
      <c r="G14" s="34" t="s">
        <v>31</v>
      </c>
      <c r="J14" s="24">
        <v>60</v>
      </c>
      <c r="K14" s="25">
        <f t="shared" si="0"/>
        <v>159.28571428571428</v>
      </c>
      <c r="L14" s="25">
        <f>CEILING(IF($G$7&gt;0,$A$8/$G$15,$A$8/$G$12)/K14,1)</f>
        <v>7</v>
      </c>
      <c r="M14" s="25">
        <v>0.37685171227714359</v>
      </c>
      <c r="N14" s="26">
        <f t="shared" si="1"/>
        <v>0.15593863956295598</v>
      </c>
    </row>
    <row r="15" spans="1:15" ht="21.75" thickBot="1" x14ac:dyDescent="0.4">
      <c r="A15" s="47"/>
      <c r="B15" s="51" t="s">
        <v>2</v>
      </c>
      <c r="C15" s="52"/>
      <c r="D15" s="52"/>
      <c r="E15" s="52"/>
      <c r="F15" s="53"/>
      <c r="G15" s="11">
        <v>1</v>
      </c>
      <c r="J15" s="27">
        <v>70</v>
      </c>
      <c r="K15" s="28">
        <f t="shared" si="0"/>
        <v>151.14285714285714</v>
      </c>
      <c r="L15" s="28">
        <f>CEILING(IF($G$7&gt;0,$A$8/$G$15,$A$8/$G$12)/K15,1)</f>
        <v>7</v>
      </c>
      <c r="M15" s="28">
        <v>0.30833321913584477</v>
      </c>
      <c r="N15" s="29">
        <f t="shared" si="1"/>
        <v>0.12758615964241854</v>
      </c>
    </row>
    <row r="16" spans="1:15" ht="17.25" thickTop="1" thickBot="1" x14ac:dyDescent="0.3">
      <c r="A16" s="54"/>
      <c r="B16" s="44" t="s">
        <v>16</v>
      </c>
      <c r="C16" s="37" t="s">
        <v>14</v>
      </c>
      <c r="D16" s="37" t="s">
        <v>20</v>
      </c>
      <c r="E16" s="39" t="s">
        <v>21</v>
      </c>
      <c r="F16" s="55" t="s">
        <v>22</v>
      </c>
      <c r="G16" s="56" t="s">
        <v>35</v>
      </c>
    </row>
    <row r="17" spans="1:13" ht="16.5" thickTop="1" thickBot="1" x14ac:dyDescent="0.3">
      <c r="A17" s="24">
        <v>5</v>
      </c>
      <c r="B17" s="57">
        <f>MAX(CEILING(((IF($G$7&gt;0,M8,N8)-$B$11)/$D$11)+1,1),1)</f>
        <v>58</v>
      </c>
      <c r="C17" s="57">
        <f>CEILING(IF($G$7&gt;0,$A$8/$G$15,$A$8/$G$12)/(K8*B17),1)</f>
        <v>1</v>
      </c>
      <c r="D17" s="58">
        <f>($L8-1)/($A$11/60)</f>
        <v>0.48</v>
      </c>
      <c r="E17" s="59">
        <f>(($D$11*MIN($B17,$L8))/$E$11)*IF(C17&gt;1,1,0)</f>
        <v>0</v>
      </c>
      <c r="F17" s="59">
        <f>D17+E17*C17</f>
        <v>0.48</v>
      </c>
      <c r="G17" s="56" t="s">
        <v>32</v>
      </c>
      <c r="M17" s="68" t="s">
        <v>36</v>
      </c>
    </row>
    <row r="18" spans="1:13" ht="15.75" customHeight="1" thickBot="1" x14ac:dyDescent="0.3">
      <c r="A18" s="24">
        <v>10</v>
      </c>
      <c r="B18" s="60">
        <f t="shared" ref="B18:B24" si="2">MAX(CEILING(((IF($G$7&gt;0,M9,N9)-$B$11)/$D$11)+1,1),1)</f>
        <v>31</v>
      </c>
      <c r="C18" s="60">
        <f>CEILING(IF($G$7&gt;0,$A$8/$G$15,$A$8/$G$12)/(K9*B18),1)</f>
        <v>1</v>
      </c>
      <c r="D18" s="61">
        <f t="shared" ref="D18:D24" si="3">($L9-1)/($A$11/60)</f>
        <v>0.48</v>
      </c>
      <c r="E18" s="62">
        <f t="shared" ref="E18:E23" si="4">(($D$11*MIN($B18,$L9))/$E$11)*IF(C18&gt;1,1,0)</f>
        <v>0</v>
      </c>
      <c r="F18" s="62">
        <f t="shared" ref="F18:F24" si="5">D18+E18*C18</f>
        <v>0.48</v>
      </c>
      <c r="G18" s="56" t="s">
        <v>33</v>
      </c>
      <c r="M18" s="69"/>
    </row>
    <row r="19" spans="1:13" ht="15.75" thickBot="1" x14ac:dyDescent="0.3">
      <c r="A19" s="24">
        <v>20</v>
      </c>
      <c r="B19" s="60">
        <f t="shared" si="2"/>
        <v>19</v>
      </c>
      <c r="C19" s="60">
        <f>CEILING(IF($G$7&gt;0,$A$8/$G$15,$A$8/$G$12)/(K10*B19),1)</f>
        <v>1</v>
      </c>
      <c r="D19" s="61">
        <f t="shared" si="3"/>
        <v>0.6</v>
      </c>
      <c r="E19" s="62">
        <f t="shared" si="4"/>
        <v>0</v>
      </c>
      <c r="F19" s="62">
        <f t="shared" si="5"/>
        <v>0.6</v>
      </c>
      <c r="G19" s="63" t="s">
        <v>34</v>
      </c>
      <c r="M19" s="69"/>
    </row>
    <row r="20" spans="1:13" ht="16.5" thickTop="1" thickBot="1" x14ac:dyDescent="0.3">
      <c r="A20" s="24">
        <v>30</v>
      </c>
      <c r="B20" s="60">
        <f t="shared" si="2"/>
        <v>13</v>
      </c>
      <c r="C20" s="60">
        <f>CEILING(IF($G$7&gt;0,$A$8/$G$15,$A$8/$G$12)/(K11*B20),1)</f>
        <v>1</v>
      </c>
      <c r="D20" s="61">
        <f t="shared" si="3"/>
        <v>0.6</v>
      </c>
      <c r="E20" s="62">
        <f t="shared" si="4"/>
        <v>0</v>
      </c>
      <c r="F20" s="62">
        <f t="shared" si="5"/>
        <v>0.6</v>
      </c>
      <c r="M20" s="69"/>
    </row>
    <row r="21" spans="1:13" ht="15.75" thickBot="1" x14ac:dyDescent="0.3">
      <c r="A21" s="24">
        <v>40</v>
      </c>
      <c r="B21" s="60">
        <f t="shared" si="2"/>
        <v>10</v>
      </c>
      <c r="C21" s="60">
        <f>CEILING(IF($G$7&gt;0,$A$8/$G$15,$A$8/$G$12)/(K12*B21),1)</f>
        <v>1</v>
      </c>
      <c r="D21" s="61">
        <f t="shared" si="3"/>
        <v>0.6</v>
      </c>
      <c r="E21" s="62">
        <f t="shared" si="4"/>
        <v>0</v>
      </c>
      <c r="F21" s="62">
        <f t="shared" si="5"/>
        <v>0.6</v>
      </c>
      <c r="M21" s="69"/>
    </row>
    <row r="22" spans="1:13" ht="15.75" thickBot="1" x14ac:dyDescent="0.3">
      <c r="A22" s="24">
        <v>50</v>
      </c>
      <c r="B22" s="60">
        <f t="shared" si="2"/>
        <v>8</v>
      </c>
      <c r="C22" s="60">
        <f>CEILING(IF($G$7&gt;0,$A$8/$G$15,$A$8/$G$12)/(K13*B22),1)</f>
        <v>1</v>
      </c>
      <c r="D22" s="61">
        <f t="shared" si="3"/>
        <v>0.6</v>
      </c>
      <c r="E22" s="62">
        <f t="shared" si="4"/>
        <v>0</v>
      </c>
      <c r="F22" s="62">
        <f t="shared" si="5"/>
        <v>0.6</v>
      </c>
      <c r="M22" s="69"/>
    </row>
    <row r="23" spans="1:13" ht="15.75" thickBot="1" x14ac:dyDescent="0.3">
      <c r="A23" s="24">
        <v>60</v>
      </c>
      <c r="B23" s="60">
        <f t="shared" si="2"/>
        <v>7</v>
      </c>
      <c r="C23" s="60">
        <f>CEILING(IF($G$7&gt;0,$A$8/$G$15,$A$8/$G$12)/(K14*B23),1)</f>
        <v>1</v>
      </c>
      <c r="D23" s="61">
        <f t="shared" si="3"/>
        <v>0.72</v>
      </c>
      <c r="E23" s="62">
        <f t="shared" si="4"/>
        <v>0</v>
      </c>
      <c r="F23" s="62">
        <f t="shared" si="5"/>
        <v>0.72</v>
      </c>
      <c r="M23" s="70">
        <v>123456</v>
      </c>
    </row>
    <row r="24" spans="1:13" ht="16.5" thickTop="1" thickBot="1" x14ac:dyDescent="0.3">
      <c r="A24" s="27">
        <v>70</v>
      </c>
      <c r="B24" s="64">
        <f t="shared" si="2"/>
        <v>6</v>
      </c>
      <c r="C24" s="64">
        <f>CEILING(IF($G$7&gt;0,$A$8/$G$15,$A$8/$G$12)/(K15*B24),1)</f>
        <v>2</v>
      </c>
      <c r="D24" s="65">
        <f t="shared" si="3"/>
        <v>0.72</v>
      </c>
      <c r="E24" s="66">
        <f>(($D$11*MIN($B24,$L15))/$E$11)*IF(C24&gt;1,1,0)</f>
        <v>2.1000000000000001E-2</v>
      </c>
      <c r="F24" s="66">
        <f t="shared" si="5"/>
        <v>0.76200000000000001</v>
      </c>
    </row>
    <row r="25" spans="1:13" ht="15.75" customHeight="1" thickTop="1" x14ac:dyDescent="0.25">
      <c r="A25" s="46" t="s">
        <v>3</v>
      </c>
      <c r="B25" s="42"/>
      <c r="C25" s="42"/>
      <c r="D25" s="42"/>
      <c r="E25" s="42"/>
      <c r="F25" s="26"/>
    </row>
    <row r="26" spans="1:13" ht="21" x14ac:dyDescent="0.35">
      <c r="A26" s="47"/>
      <c r="B26" s="51" t="s">
        <v>15</v>
      </c>
      <c r="C26" s="52"/>
      <c r="D26" s="52"/>
      <c r="E26" s="52"/>
      <c r="F26" s="53"/>
    </row>
    <row r="27" spans="1:13" ht="16.5" customHeight="1" thickBot="1" x14ac:dyDescent="0.3">
      <c r="A27" s="47"/>
      <c r="B27" s="44" t="s">
        <v>16</v>
      </c>
      <c r="C27" s="37" t="s">
        <v>14</v>
      </c>
      <c r="D27" s="39" t="s">
        <v>20</v>
      </c>
      <c r="E27" s="39" t="s">
        <v>21</v>
      </c>
      <c r="F27" s="55" t="s">
        <v>22</v>
      </c>
    </row>
    <row r="28" spans="1:13" ht="15.75" customHeight="1" thickTop="1" x14ac:dyDescent="0.25">
      <c r="A28" s="57">
        <v>5</v>
      </c>
      <c r="B28" s="57">
        <f>MAX(CEILING(((IF($G$7&gt;0,M8,N8)-$C$11)/$D$11)+1,1),1)</f>
        <v>54</v>
      </c>
      <c r="C28" s="57">
        <f>CEILING(IF($G$7&gt;0,$A$8/$G$15,$A$8/$G$12)/(K8*B28),1)</f>
        <v>1</v>
      </c>
      <c r="D28" s="58">
        <f>($L8-1)/($A$11/60)</f>
        <v>0.48</v>
      </c>
      <c r="E28" s="59">
        <f>IF(C28&gt;1,1,0)*($D$11*MIN($B28,$L8))/$E$11</f>
        <v>0</v>
      </c>
      <c r="F28" s="59">
        <f t="shared" ref="F28:F35" si="6">D28+E28*C28</f>
        <v>0.48</v>
      </c>
    </row>
    <row r="29" spans="1:13" ht="15.75" customHeight="1" x14ac:dyDescent="0.25">
      <c r="A29" s="60">
        <v>10</v>
      </c>
      <c r="B29" s="60">
        <f t="shared" ref="B29:B35" si="7">MAX(CEILING(((IF($G$7&gt;0,M9,N9)-$C$11)/$D$11)+1,1),1)</f>
        <v>26</v>
      </c>
      <c r="C29" s="60">
        <f>CEILING(IF($G$7&gt;0,$A$8/$G$15,$A$8/$G$12)/(K9*B29),1)</f>
        <v>1</v>
      </c>
      <c r="D29" s="61">
        <f t="shared" ref="D29:D35" si="8">($L9-1)/($A$11/60)</f>
        <v>0.48</v>
      </c>
      <c r="E29" s="62">
        <f t="shared" ref="E29:E35" si="9">IF(C29&gt;1,1,0)*($D$11*MIN($B29,$L9))/$E$11</f>
        <v>0</v>
      </c>
      <c r="F29" s="62">
        <f t="shared" si="6"/>
        <v>0.48</v>
      </c>
    </row>
    <row r="30" spans="1:13" x14ac:dyDescent="0.25">
      <c r="A30" s="60">
        <v>20</v>
      </c>
      <c r="B30" s="60">
        <f t="shared" si="7"/>
        <v>15</v>
      </c>
      <c r="C30" s="60">
        <f>CEILING(IF($G$7&gt;0,$A$8/$G$15,$A$8/$G$12)/(K10*B30),1)</f>
        <v>1</v>
      </c>
      <c r="D30" s="61">
        <f t="shared" si="8"/>
        <v>0.6</v>
      </c>
      <c r="E30" s="62">
        <f t="shared" si="9"/>
        <v>0</v>
      </c>
      <c r="F30" s="62">
        <f t="shared" si="6"/>
        <v>0.6</v>
      </c>
    </row>
    <row r="31" spans="1:13" x14ac:dyDescent="0.25">
      <c r="A31" s="60">
        <v>30</v>
      </c>
      <c r="B31" s="60">
        <f t="shared" si="7"/>
        <v>9</v>
      </c>
      <c r="C31" s="60">
        <f>CEILING(IF($G$7&gt;0,$A$8/$G$15,$A$8/$G$12)/(K11*B31),1)</f>
        <v>1</v>
      </c>
      <c r="D31" s="61">
        <f t="shared" si="8"/>
        <v>0.6</v>
      </c>
      <c r="E31" s="62">
        <f t="shared" si="9"/>
        <v>0</v>
      </c>
      <c r="F31" s="62">
        <f t="shared" si="6"/>
        <v>0.6</v>
      </c>
    </row>
    <row r="32" spans="1:13" x14ac:dyDescent="0.25">
      <c r="A32" s="60">
        <v>40</v>
      </c>
      <c r="B32" s="60">
        <f t="shared" si="7"/>
        <v>6</v>
      </c>
      <c r="C32" s="60">
        <f>CEILING(IF($G$7&gt;0,$A$8/$G$15,$A$8/$G$12)/(K12*B32),1)</f>
        <v>1</v>
      </c>
      <c r="D32" s="61">
        <f t="shared" si="8"/>
        <v>0.6</v>
      </c>
      <c r="E32" s="62">
        <f t="shared" si="9"/>
        <v>0</v>
      </c>
      <c r="F32" s="62">
        <f t="shared" si="6"/>
        <v>0.6</v>
      </c>
    </row>
    <row r="33" spans="1:6" x14ac:dyDescent="0.25">
      <c r="A33" s="60">
        <v>50</v>
      </c>
      <c r="B33" s="60">
        <f t="shared" si="7"/>
        <v>4</v>
      </c>
      <c r="C33" s="60">
        <f>CEILING(IF($G$7&gt;0,$A$8/$G$15,$A$8/$G$12)/(K13*B33),1)</f>
        <v>2</v>
      </c>
      <c r="D33" s="61">
        <f t="shared" si="8"/>
        <v>0.6</v>
      </c>
      <c r="E33" s="62">
        <f t="shared" si="9"/>
        <v>1.4000000000000002E-2</v>
      </c>
      <c r="F33" s="62">
        <f t="shared" si="6"/>
        <v>0.628</v>
      </c>
    </row>
    <row r="34" spans="1:6" x14ac:dyDescent="0.25">
      <c r="A34" s="60">
        <v>60</v>
      </c>
      <c r="B34" s="60">
        <f t="shared" si="7"/>
        <v>2</v>
      </c>
      <c r="C34" s="60">
        <f>CEILING(IF($G$7&gt;0,$A$8/$G$15,$A$8/$G$12)/(K14*B34),1)</f>
        <v>4</v>
      </c>
      <c r="D34" s="61">
        <f t="shared" si="8"/>
        <v>0.72</v>
      </c>
      <c r="E34" s="62">
        <f t="shared" si="9"/>
        <v>7.000000000000001E-3</v>
      </c>
      <c r="F34" s="62">
        <f t="shared" si="6"/>
        <v>0.748</v>
      </c>
    </row>
    <row r="35" spans="1:6" ht="15.75" thickBot="1" x14ac:dyDescent="0.3">
      <c r="A35" s="64">
        <v>70</v>
      </c>
      <c r="B35" s="64">
        <f t="shared" si="7"/>
        <v>1</v>
      </c>
      <c r="C35" s="64">
        <f>CEILING(IF($G$7&gt;0,$A$8/$G$15,$A$8/$G$12)/(K15*B35),1)</f>
        <v>7</v>
      </c>
      <c r="D35" s="65">
        <f t="shared" si="8"/>
        <v>0.72</v>
      </c>
      <c r="E35" s="66">
        <f t="shared" si="9"/>
        <v>3.5000000000000005E-3</v>
      </c>
      <c r="F35" s="66">
        <f t="shared" si="6"/>
        <v>0.74449999999999994</v>
      </c>
    </row>
    <row r="36" spans="1:6" ht="15.75" thickTop="1" x14ac:dyDescent="0.25"/>
    <row r="37" spans="1:6" ht="15.75" x14ac:dyDescent="0.25">
      <c r="A37" s="67" t="s">
        <v>30</v>
      </c>
      <c r="B37" s="67"/>
      <c r="C37" s="67"/>
      <c r="D37" s="67"/>
      <c r="E37" s="67"/>
      <c r="F37" s="67"/>
    </row>
  </sheetData>
  <sheetProtection password="C71F" sheet="1" scenarios="1"/>
  <mergeCells count="10">
    <mergeCell ref="A37:F37"/>
    <mergeCell ref="M17:M22"/>
    <mergeCell ref="J6:N6"/>
    <mergeCell ref="J4:N5"/>
    <mergeCell ref="A25:A27"/>
    <mergeCell ref="B13:F14"/>
    <mergeCell ref="B15:F15"/>
    <mergeCell ref="B26:F26"/>
    <mergeCell ref="A13:A16"/>
    <mergeCell ref="A6:E6"/>
  </mergeCells>
  <conditionalFormatting sqref="K15">
    <cfRule type="expression" dxfId="23" priority="28" stopIfTrue="1">
      <formula>$K$15&gt;$K$14</formula>
    </cfRule>
  </conditionalFormatting>
  <conditionalFormatting sqref="K14">
    <cfRule type="expression" dxfId="22" priority="27" stopIfTrue="1">
      <formula>$K$14&gt;$K$13</formula>
    </cfRule>
  </conditionalFormatting>
  <conditionalFormatting sqref="K13">
    <cfRule type="expression" dxfId="21" priority="26" stopIfTrue="1">
      <formula>$K$13&gt;$K$12</formula>
    </cfRule>
  </conditionalFormatting>
  <conditionalFormatting sqref="K12">
    <cfRule type="expression" dxfId="20" priority="25" stopIfTrue="1">
      <formula>$K$12&gt;$K$11</formula>
    </cfRule>
  </conditionalFormatting>
  <conditionalFormatting sqref="K11">
    <cfRule type="expression" dxfId="19" priority="24" stopIfTrue="1">
      <formula>$K$11&gt;$K$10</formula>
    </cfRule>
  </conditionalFormatting>
  <conditionalFormatting sqref="K10">
    <cfRule type="expression" dxfId="18" priority="23" stopIfTrue="1">
      <formula>$K$10&gt;$K$9</formula>
    </cfRule>
  </conditionalFormatting>
  <conditionalFormatting sqref="K9">
    <cfRule type="expression" dxfId="17" priority="22" stopIfTrue="1">
      <formula>$K$9&gt;$K$8</formula>
    </cfRule>
  </conditionalFormatting>
  <conditionalFormatting sqref="K8">
    <cfRule type="expression" dxfId="16" priority="21" stopIfTrue="1">
      <formula>$K$8&gt;$B$8</formula>
    </cfRule>
  </conditionalFormatting>
  <conditionalFormatting sqref="B35">
    <cfRule type="expression" dxfId="15" priority="9" stopIfTrue="1">
      <formula>IF($G$7&gt;0,$M$15,$N$15)&lt;$C$11</formula>
    </cfRule>
    <cfRule type="expression" priority="17" stopIfTrue="1">
      <formula>IF($G$7&gt;0,$M$8,$N$8)&lt;$C$11</formula>
    </cfRule>
  </conditionalFormatting>
  <conditionalFormatting sqref="B28">
    <cfRule type="expression" dxfId="14" priority="16" stopIfTrue="1">
      <formula>IF($G$7&gt;0,$M$8,$N$8)&lt;$C$11</formula>
    </cfRule>
  </conditionalFormatting>
  <conditionalFormatting sqref="B29">
    <cfRule type="expression" dxfId="13" priority="15" stopIfTrue="1">
      <formula>IF($G$7&gt;0,$M$9,$N$9)&lt;$C$11</formula>
    </cfRule>
  </conditionalFormatting>
  <conditionalFormatting sqref="B30">
    <cfRule type="expression" dxfId="12" priority="14" stopIfTrue="1">
      <formula>IF($G$7&gt;0,$M$10,$N$10)&lt;$C$11</formula>
    </cfRule>
  </conditionalFormatting>
  <conditionalFormatting sqref="B31">
    <cfRule type="expression" dxfId="11" priority="13" stopIfTrue="1">
      <formula>IF($G$7&gt;0,$M$11,$N$11)&lt;$C$11</formula>
    </cfRule>
  </conditionalFormatting>
  <conditionalFormatting sqref="B32">
    <cfRule type="expression" dxfId="10" priority="12" stopIfTrue="1">
      <formula>IF($G$7&gt;0,$M$12,$N$12)&lt;$C$11</formula>
    </cfRule>
  </conditionalFormatting>
  <conditionalFormatting sqref="B33">
    <cfRule type="expression" dxfId="9" priority="11" stopIfTrue="1">
      <formula>IF($G$7&gt;0,$M$13,$N$13)&lt;$C$11</formula>
    </cfRule>
  </conditionalFormatting>
  <conditionalFormatting sqref="B34">
    <cfRule type="expression" dxfId="8" priority="10" stopIfTrue="1">
      <formula>IF($G$7&gt;0,$M$14,$N$14)&lt;$C$11</formula>
    </cfRule>
  </conditionalFormatting>
  <conditionalFormatting sqref="B17">
    <cfRule type="expression" dxfId="7" priority="8" stopIfTrue="1">
      <formula>IF($G$7&gt;0,$M$8,$N$8)&lt;$B$11</formula>
    </cfRule>
  </conditionalFormatting>
  <conditionalFormatting sqref="B18">
    <cfRule type="expression" dxfId="6" priority="7" stopIfTrue="1">
      <formula>IF($G$7&gt;0,$M$9,$N$9)&lt;$B$11</formula>
    </cfRule>
  </conditionalFormatting>
  <conditionalFormatting sqref="B19">
    <cfRule type="expression" dxfId="5" priority="6" stopIfTrue="1">
      <formula>IF($G$7&gt;0,$M$10,$N$10)&lt;$B$11</formula>
    </cfRule>
  </conditionalFormatting>
  <conditionalFormatting sqref="B20">
    <cfRule type="expression" dxfId="4" priority="5" stopIfTrue="1">
      <formula>IF($G$7&gt;0,$M$11,$N$11)&lt;$B$11</formula>
    </cfRule>
  </conditionalFormatting>
  <conditionalFormatting sqref="B21">
    <cfRule type="expression" dxfId="3" priority="4" stopIfTrue="1">
      <formula>IF($G$7&gt;0,$M$12,$N$12)&lt;$B$11</formula>
    </cfRule>
  </conditionalFormatting>
  <conditionalFormatting sqref="B22">
    <cfRule type="expression" dxfId="2" priority="3" stopIfTrue="1">
      <formula>IF($G$7&gt;0,$M$13,$N$13)&lt;$B$11</formula>
    </cfRule>
  </conditionalFormatting>
  <conditionalFormatting sqref="B23">
    <cfRule type="expression" dxfId="1" priority="2" stopIfTrue="1">
      <formula>IF($G$7&gt;0,$M$14,$N$14)&lt;$B$11</formula>
    </cfRule>
  </conditionalFormatting>
  <conditionalFormatting sqref="B24">
    <cfRule type="expression" dxfId="0" priority="1" stopIfTrue="1">
      <formula>IF($G$7&gt;0,$M$15,$N$15)&lt;$B$11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Burst Length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2016-05-12T11:01:33Z</dcterms:modified>
</cp:coreProperties>
</file>